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X:\3.2.3 Comite de Compras\2025\80- Logística competiciones BetPlay 2026\Ofertas y comparativos\"/>
    </mc:Choice>
  </mc:AlternateContent>
  <xr:revisionPtr revIDLastSave="0" documentId="13_ncr:1_{80F7A951-02C9-47F7-862E-71AA208F04E6}" xr6:coauthVersionLast="47" xr6:coauthVersionMax="47" xr10:uidLastSave="{00000000-0000-0000-0000-000000000000}"/>
  <bookViews>
    <workbookView xWindow="28680" yWindow="-120" windowWidth="29040" windowHeight="15720" tabRatio="798" activeTab="3" xr2:uid="{73C53536-D377-4B99-B252-B38A3ACB624E}"/>
  </bookViews>
  <sheets>
    <sheet name="MERCHANDISING" sheetId="2" r:id="rId1"/>
    <sheet name="EXPERIENCIAS" sheetId="8" r:id="rId2"/>
    <sheet name="LOGÍSTICA" sheetId="3" r:id="rId3"/>
    <sheet name="FINALES SORTEOS PRENSA" sheetId="4" r:id="rId4"/>
    <sheet name="RESUMEN" sheetId="5" r:id="rId5"/>
    <sheet name="CANTIDAD DE ESTADIOS" sheetId="6" r:id="rId6"/>
    <sheet name="CANTIDAD DE PARTIDOS" sheetId="7" r:id="rId7"/>
  </sheets>
  <definedNames>
    <definedName name="_xlnm._FilterDatabase" localSheetId="3" hidden="1">'FINALES SORTEOS PRENSA'!$B$8:$L$34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6" i="4" l="1"/>
  <c r="J32" i="4" l="1"/>
  <c r="J37" i="4"/>
  <c r="J35" i="4"/>
  <c r="J38" i="4"/>
  <c r="F20" i="7" l="1"/>
  <c r="C20" i="7"/>
  <c r="F19" i="7"/>
  <c r="C19" i="7"/>
  <c r="F18" i="7"/>
  <c r="F26" i="7" s="1"/>
  <c r="C18" i="7"/>
  <c r="C26" i="7" s="1"/>
  <c r="U14" i="7"/>
  <c r="I12" i="7"/>
  <c r="I11" i="7"/>
  <c r="I10" i="7"/>
  <c r="L9" i="7"/>
  <c r="I9" i="7"/>
  <c r="L8" i="7"/>
  <c r="I8" i="7"/>
  <c r="F8" i="7"/>
  <c r="C8" i="7"/>
  <c r="L7" i="7"/>
  <c r="I7" i="7"/>
  <c r="F7" i="7"/>
  <c r="C7" i="7"/>
  <c r="R6" i="7"/>
  <c r="R14" i="7" s="1"/>
  <c r="O6" i="7"/>
  <c r="O14" i="7" s="1"/>
  <c r="L6" i="7"/>
  <c r="L14" i="7" s="1"/>
  <c r="I6" i="7"/>
  <c r="F6" i="7"/>
  <c r="C6" i="7"/>
  <c r="I34" i="6"/>
  <c r="H34" i="6"/>
  <c r="G34" i="6"/>
  <c r="F34" i="6"/>
  <c r="B5" i="6"/>
  <c r="B6" i="6" s="1"/>
  <c r="B7" i="6" s="1"/>
  <c r="B8" i="6" s="1"/>
  <c r="B9" i="6" s="1"/>
  <c r="B10" i="6" s="1"/>
  <c r="B11" i="6" s="1"/>
  <c r="B12" i="6" s="1"/>
  <c r="B13" i="6" s="1"/>
  <c r="B14" i="6" s="1"/>
  <c r="B15" i="6" s="1"/>
  <c r="B16" i="6" s="1"/>
  <c r="B17" i="6" s="1"/>
  <c r="B18" i="6" s="1"/>
  <c r="B19" i="6" s="1"/>
  <c r="B20" i="6" s="1"/>
  <c r="B21" i="6" s="1"/>
  <c r="B22" i="6" s="1"/>
  <c r="B23" i="6" s="1"/>
  <c r="B24" i="6" s="1"/>
  <c r="B25" i="6" s="1"/>
  <c r="B26" i="6" s="1"/>
  <c r="B27" i="6" s="1"/>
  <c r="B28" i="6" s="1"/>
  <c r="B29" i="6" s="1"/>
  <c r="B30" i="6" s="1"/>
  <c r="B31" i="6" s="1"/>
  <c r="B32" i="6" s="1"/>
  <c r="B33" i="6" s="1"/>
  <c r="F14" i="7" l="1"/>
  <c r="G20" i="3"/>
  <c r="G19" i="3"/>
  <c r="I14" i="7"/>
  <c r="G16" i="3"/>
  <c r="G15" i="3"/>
  <c r="C14" i="7"/>
  <c r="G13" i="3"/>
  <c r="G14" i="3"/>
  <c r="J9" i="4"/>
  <c r="J10" i="4"/>
  <c r="J11" i="4"/>
  <c r="J12" i="4"/>
  <c r="J13" i="4"/>
  <c r="J14" i="4"/>
  <c r="J15" i="4"/>
  <c r="J16" i="4"/>
  <c r="J17" i="4"/>
  <c r="J18" i="4"/>
  <c r="J19" i="4"/>
  <c r="J20" i="4"/>
  <c r="J21" i="4"/>
  <c r="J22" i="4"/>
  <c r="J23" i="4"/>
  <c r="J24" i="4"/>
  <c r="J25" i="4"/>
  <c r="J26" i="4"/>
  <c r="J27" i="4"/>
  <c r="J28" i="4"/>
  <c r="J29" i="4"/>
  <c r="J30" i="4"/>
  <c r="J31" i="4"/>
  <c r="J33" i="4"/>
  <c r="J34" i="4"/>
  <c r="I44" i="4"/>
  <c r="O38" i="8"/>
  <c r="I33" i="8"/>
  <c r="P33" i="8" s="1"/>
  <c r="P47" i="8" s="1"/>
  <c r="F26" i="5" s="1"/>
  <c r="I32" i="8"/>
  <c r="P32" i="8" s="1"/>
  <c r="I31" i="8"/>
  <c r="P31" i="8" s="1"/>
  <c r="P46" i="8" s="1"/>
  <c r="F25" i="5" s="1"/>
  <c r="N30" i="8"/>
  <c r="I30" i="8"/>
  <c r="I29" i="8"/>
  <c r="P29" i="8" s="1"/>
  <c r="I28" i="8"/>
  <c r="P28" i="8" s="1"/>
  <c r="N27" i="8"/>
  <c r="I27" i="8"/>
  <c r="I26" i="8"/>
  <c r="P26" i="8" s="1"/>
  <c r="P45" i="8" s="1"/>
  <c r="F24" i="5" s="1"/>
  <c r="I25" i="8"/>
  <c r="P25" i="8" s="1"/>
  <c r="N24" i="8"/>
  <c r="I24" i="8"/>
  <c r="I23" i="8"/>
  <c r="P23" i="8" s="1"/>
  <c r="N22" i="8"/>
  <c r="I22" i="8"/>
  <c r="I21" i="8"/>
  <c r="P21" i="8" s="1"/>
  <c r="I20" i="8"/>
  <c r="P20" i="8" s="1"/>
  <c r="I19" i="8"/>
  <c r="P19" i="8" s="1"/>
  <c r="N18" i="8"/>
  <c r="P18" i="8" s="1"/>
  <c r="I18" i="8"/>
  <c r="N17" i="8"/>
  <c r="I17" i="8"/>
  <c r="N16" i="8"/>
  <c r="I16" i="8"/>
  <c r="P16" i="8" s="1"/>
  <c r="N15" i="8"/>
  <c r="I15" i="8"/>
  <c r="N14" i="8"/>
  <c r="I14" i="8"/>
  <c r="P14" i="8" s="1"/>
  <c r="I13" i="8"/>
  <c r="P13" i="8" s="1"/>
  <c r="N12" i="8"/>
  <c r="I12" i="8"/>
  <c r="I11" i="8"/>
  <c r="P11" i="8" s="1"/>
  <c r="I10" i="8"/>
  <c r="P10" i="8" s="1"/>
  <c r="I9" i="8"/>
  <c r="P9" i="8" s="1"/>
  <c r="H21" i="3"/>
  <c r="J21" i="3" s="1"/>
  <c r="H20" i="3"/>
  <c r="J20" i="3" s="1"/>
  <c r="H19" i="3"/>
  <c r="J19" i="3" s="1"/>
  <c r="H16" i="3"/>
  <c r="J16" i="3" s="1"/>
  <c r="H15" i="3"/>
  <c r="J15" i="3" s="1"/>
  <c r="H14" i="3"/>
  <c r="J14" i="3" s="1"/>
  <c r="H13" i="3"/>
  <c r="J13" i="3" s="1"/>
  <c r="P42" i="2"/>
  <c r="J37" i="2"/>
  <c r="J36" i="2"/>
  <c r="J35" i="2"/>
  <c r="J34" i="2"/>
  <c r="Q34" i="2" s="1"/>
  <c r="J33" i="2"/>
  <c r="Q33" i="2" s="1"/>
  <c r="J32" i="2"/>
  <c r="Q32" i="2" s="1"/>
  <c r="J31" i="2"/>
  <c r="Q31" i="2" s="1"/>
  <c r="J30" i="2"/>
  <c r="J29" i="2"/>
  <c r="J28" i="2"/>
  <c r="J27" i="2"/>
  <c r="J26" i="2"/>
  <c r="J25" i="2"/>
  <c r="Q25" i="2" s="1"/>
  <c r="J24" i="2"/>
  <c r="J23" i="2"/>
  <c r="J22" i="2"/>
  <c r="Q22" i="2" s="1"/>
  <c r="J21" i="2"/>
  <c r="J20" i="2"/>
  <c r="Q20" i="2" s="1"/>
  <c r="J19" i="2"/>
  <c r="J18" i="2"/>
  <c r="J17" i="2"/>
  <c r="J16" i="2"/>
  <c r="J15" i="2"/>
  <c r="J14" i="2"/>
  <c r="J13" i="2"/>
  <c r="Q13" i="2" s="1"/>
  <c r="J12" i="2"/>
  <c r="J11" i="2"/>
  <c r="J10" i="2"/>
  <c r="Q10" i="2" s="1"/>
  <c r="J9" i="2"/>
  <c r="G9" i="3" l="1"/>
  <c r="H9" i="3" s="1"/>
  <c r="J9" i="3" s="1"/>
  <c r="G10" i="3"/>
  <c r="H10" i="3" s="1"/>
  <c r="J10" i="3" s="1"/>
  <c r="J46" i="4"/>
  <c r="G18" i="3"/>
  <c r="H18" i="3" s="1"/>
  <c r="J18" i="3" s="1"/>
  <c r="G17" i="3"/>
  <c r="H17" i="3" s="1"/>
  <c r="J17" i="3" s="1"/>
  <c r="J30" i="3"/>
  <c r="F34" i="5" s="1"/>
  <c r="G12" i="3"/>
  <c r="H12" i="3" s="1"/>
  <c r="J12" i="3" s="1"/>
  <c r="G11" i="3"/>
  <c r="H11" i="3" s="1"/>
  <c r="J11" i="3" s="1"/>
  <c r="J47" i="4"/>
  <c r="F41" i="5" s="1"/>
  <c r="J48" i="4"/>
  <c r="F42" i="5" s="1"/>
  <c r="J39" i="4"/>
  <c r="P17" i="8"/>
  <c r="P44" i="8"/>
  <c r="F23" i="5" s="1"/>
  <c r="P27" i="8"/>
  <c r="P24" i="8"/>
  <c r="P12" i="8"/>
  <c r="P40" i="8" s="1"/>
  <c r="F19" i="5" s="1"/>
  <c r="P22" i="8"/>
  <c r="P41" i="8" s="1"/>
  <c r="F20" i="5" s="1"/>
  <c r="P30" i="8"/>
  <c r="P15" i="8"/>
  <c r="P43" i="8"/>
  <c r="F22" i="5" s="1"/>
  <c r="Q26" i="2"/>
  <c r="Q27" i="2"/>
  <c r="Q17" i="2"/>
  <c r="Q28" i="2"/>
  <c r="Q23" i="2"/>
  <c r="Q37" i="2"/>
  <c r="Q15" i="2"/>
  <c r="Q11" i="2"/>
  <c r="Q12" i="2"/>
  <c r="Q45" i="2" s="1"/>
  <c r="F12" i="5" s="1"/>
  <c r="Q9" i="2"/>
  <c r="Q21" i="2"/>
  <c r="Q35" i="2"/>
  <c r="Q36" i="2"/>
  <c r="Q19" i="2"/>
  <c r="Q24" i="2"/>
  <c r="Q30" i="2"/>
  <c r="Q16" i="2"/>
  <c r="Q18" i="2"/>
  <c r="Q29" i="2"/>
  <c r="Q14" i="2"/>
  <c r="Q44" i="2" l="1"/>
  <c r="F11" i="5" s="1"/>
  <c r="J29" i="3"/>
  <c r="F33" i="5" s="1"/>
  <c r="P42" i="8"/>
  <c r="F21" i="5" s="1"/>
  <c r="F27" i="5" s="1"/>
  <c r="J28" i="3"/>
  <c r="F32" i="5" s="1"/>
  <c r="J22" i="3"/>
  <c r="J49" i="4"/>
  <c r="F40" i="5"/>
  <c r="F43" i="5" s="1"/>
  <c r="F35" i="5"/>
  <c r="P34" i="8"/>
  <c r="P48" i="8"/>
  <c r="J31" i="3"/>
  <c r="Q46" i="2"/>
  <c r="F13" i="5" s="1"/>
  <c r="Q38" i="2"/>
  <c r="Q47" i="2" l="1"/>
  <c r="F14" i="5"/>
  <c r="E47" i="5" s="1"/>
</calcChain>
</file>

<file path=xl/sharedStrings.xml><?xml version="1.0" encoding="utf-8"?>
<sst xmlns="http://schemas.openxmlformats.org/spreadsheetml/2006/main" count="867" uniqueCount="371">
  <si>
    <t>NOMBRE PROVEEDOR:</t>
  </si>
  <si>
    <t>NIT:</t>
  </si>
  <si>
    <t>CONTACTO:</t>
  </si>
  <si>
    <t>CORREO:</t>
  </si>
  <si>
    <t>TELÉFONO:</t>
  </si>
  <si>
    <t>PROPUESTA PROVEEDOR</t>
  </si>
  <si>
    <t>ITEM REQUERIDO</t>
  </si>
  <si>
    <t>CATEGORIA</t>
  </si>
  <si>
    <t>ELEMENTO</t>
  </si>
  <si>
    <t>TAMAÑO</t>
  </si>
  <si>
    <t>MATERIAL REQUERIDO</t>
  </si>
  <si>
    <t>OBSERVACIONES</t>
  </si>
  <si>
    <t>CANTIDAD POR ESTADIO</t>
  </si>
  <si>
    <t>TOTAL ESTADIOS</t>
  </si>
  <si>
    <t xml:space="preserve">CANTIDAD TOTAL </t>
  </si>
  <si>
    <t>LIGA</t>
  </si>
  <si>
    <t>TORNEO</t>
  </si>
  <si>
    <t>COPA</t>
  </si>
  <si>
    <t>LIGA FEMENINA</t>
  </si>
  <si>
    <t>ARTE</t>
  </si>
  <si>
    <t>VLR UNITARIO</t>
  </si>
  <si>
    <t>VLR TOTAL</t>
  </si>
  <si>
    <t>TAPETES</t>
  </si>
  <si>
    <t>TAPETE CENTRAL CIRCULAR</t>
  </si>
  <si>
    <t>DIAMETRO 18 MTRS</t>
  </si>
  <si>
    <t xml:space="preserve">* Vida útil mínima de un año </t>
  </si>
  <si>
    <t>Este va ubicado en el campo durante los actos protocolarios  para darle un fondo a las fotos de los equipos y  árbitros.</t>
  </si>
  <si>
    <t>OK</t>
  </si>
  <si>
    <t>COMPETICIÓN</t>
  </si>
  <si>
    <t>TAPETES 3D</t>
  </si>
  <si>
    <t>14 MTS * 4 MTS (ANCHO * ALTO)</t>
  </si>
  <si>
    <t>* Hurón sintético base blanca, pintura tráfico fleible aplicada al duco.  * Terminado ribeteado con doble hilo sintético. * Vida útil mínima de un año</t>
  </si>
  <si>
    <t xml:space="preserve">Se posicionan junto a los arcos en el lado que da contra la cámara, a un metro de la línea de la cancha. </t>
  </si>
  <si>
    <t>100% BETPLAY</t>
  </si>
  <si>
    <t>TAPETES TIROS DE ESQUINA (SUSTITUYE CONJÍN BACO TÉCNICO)</t>
  </si>
  <si>
    <t>3 MTS * 0,5 MTS * 0,4 MTS (LARGO * ALTO * BASE)</t>
  </si>
  <si>
    <t>* Pieza triangular brandrada doble cara. Material ligero y seguro al contacto por su cercanía al campo.</t>
  </si>
  <si>
    <t>Nueva pieza implementada junto a bancos técnicos.</t>
  </si>
  <si>
    <t>MERCHANDISING</t>
  </si>
  <si>
    <t>VALLAS PRIMERA LINEA</t>
  </si>
  <si>
    <t>5,5 MTS * 0,9 MTS (ANCHO * ALTO)</t>
  </si>
  <si>
    <t>* Lona banner print 14 onzas, 3 mm marca 3M . 
* Vida útil mínima de un año</t>
  </si>
  <si>
    <t>Se ubican 5 vallas fijas en cancha según planometria Dimayor. Debe sostenerse en angulo de 90°</t>
  </si>
  <si>
    <t>VALLAS MICROPERFORADA</t>
  </si>
  <si>
    <t>3 MTS * 2 MTS (ANCHO * ALTO)</t>
  </si>
  <si>
    <t>* Lona microperforada con estructura metalica para sostenerse. 
* Vida útil mínima de un año</t>
  </si>
  <si>
    <t>VALLA CENTRAL FIJA LIGA</t>
  </si>
  <si>
    <t>4 MTS * 0,9 MTS (ANCHO * ALTO)</t>
  </si>
  <si>
    <t xml:space="preserve">Valla estructura metálica con patas en pintura electrostática con lona banner 14 onzas. </t>
  </si>
  <si>
    <t>Valla Central Fija ubicada frente al tiro de cámara en todos los estadios. Debe sostenerse en angulo de 90°</t>
  </si>
  <si>
    <t>VALLA CENTRAL FIJA TORNEO</t>
  </si>
  <si>
    <t>VALLA CENTRAL FIJA COPA</t>
  </si>
  <si>
    <t>VALLA CENTRAL FIJA FEMENINA</t>
  </si>
  <si>
    <t>3,5 MTS * 0,9 MTS (ANCHO * ALTO)</t>
  </si>
  <si>
    <t>VALLA CENTRAL BetPlay</t>
  </si>
  <si>
    <t>2,8 MTS * 0,9 MTS (ANCHO * ALTO)</t>
  </si>
  <si>
    <t>VALLA CENTRAL DIMAYOR</t>
  </si>
  <si>
    <t>4,2 MTS * 0,9 MTS (ANCHO * ALTO)</t>
  </si>
  <si>
    <t>VALLA FOTO DE JUGADORES</t>
  </si>
  <si>
    <t>5 MTS * 0,9 MTS (ANCHO * ALTO)</t>
  </si>
  <si>
    <t xml:space="preserve">Valla sesgada estructura metálica con patas en pintura electrostática con lona banner 14 onzas. </t>
  </si>
  <si>
    <t>Se utiliza como base en las fotos de los equipos y en la de capitanes con árbitros en los actos protocolarios.  Debe sostenerse en angulo de 90°</t>
  </si>
  <si>
    <t>COMPETICIÓN + MARCAS COMPARTIDAS</t>
  </si>
  <si>
    <t>BACKING DE PRENSA EN ACRILICO</t>
  </si>
  <si>
    <t>1 MTS * 2 MTS (ANCHO * ALTO)</t>
  </si>
  <si>
    <t xml:space="preserve">Backing en acrílico brandeado con patrocinadores con pintura electrostática </t>
  </si>
  <si>
    <t xml:space="preserve">Este elemento se mueve por toda la planta baja  y se ubica dependiendo de donde lo requieran para realizar las entrevistas a los jugadores. </t>
  </si>
  <si>
    <t>PORTICO SALIDA DE JUGADORES</t>
  </si>
  <si>
    <t>5 MTS * 3 MTS (ANCHO * ALTO)</t>
  </si>
  <si>
    <t xml:space="preserve">Estructura metálica en pintura electrostática con lona banner 14 onzas. </t>
  </si>
  <si>
    <t>Se utiliza en la salida del túnel de zona mixta.  Debe sostenerse en angulo de 90°</t>
  </si>
  <si>
    <t>TROQUEL LOGO LIGA</t>
  </si>
  <si>
    <t>1,20 MTS * 0,90 MTS (ANCHO*ALTO) Medida aproximada</t>
  </si>
  <si>
    <t>Vinilo brandeado en poliestileno</t>
  </si>
  <si>
    <t>Se utiliza sobre estructura del p´rtico de salida a dos caras y sobre valla foto jugadores a 1 cara.</t>
  </si>
  <si>
    <t>N/A</t>
  </si>
  <si>
    <t>TROQUEL LOGO TORNEO</t>
  </si>
  <si>
    <t>TROQUEL LOGO COPA</t>
  </si>
  <si>
    <t>TROQUEL LOGO LIGA FEMENINA</t>
  </si>
  <si>
    <t>INDUMENTARIA</t>
  </si>
  <si>
    <t>CHALECOS DE PRENSA</t>
  </si>
  <si>
    <t>TALLA ÚNICA</t>
  </si>
  <si>
    <t>Chaleco en tela impermeable resistente al uso constante y lavadas, brandeado</t>
  </si>
  <si>
    <t>Usado por prensa en los estadios</t>
  </si>
  <si>
    <t>TOTAL</t>
  </si>
  <si>
    <t>VALOR TOTAL CATEGORIA</t>
  </si>
  <si>
    <t>INDUMENTRIA</t>
  </si>
  <si>
    <t>RUBRO LOGÍSTICO</t>
  </si>
  <si>
    <t>CANTIDAD POR PARTIDO</t>
  </si>
  <si>
    <t>CANTIDAD DE PARTIDOS</t>
  </si>
  <si>
    <t>LOGÍSTICA COMPETICIONES</t>
  </si>
  <si>
    <t>COORDINADOR LOGÍSTICO</t>
  </si>
  <si>
    <t>OPERADOR LOGÍSTICO</t>
  </si>
  <si>
    <t>FECHA REQUERIMIENTO</t>
  </si>
  <si>
    <t>CANTIDAD</t>
  </si>
  <si>
    <t>MONTAJE</t>
  </si>
  <si>
    <t>PODRÁ INFLUIR EN LA LOGISTICA Y PLANIFICACIÓN LA SEDE DONDE SE DESARROLLE LA FINAL ASÍ COMO TAMBIÉN LA PRESENCIA O AUSENCIA DE PÚBLICO EN EL ESTADIO.</t>
  </si>
  <si>
    <t>PODRÁ INFLUIR EN LA LOGISTICA Y PLANIFICACIÓN LA SEDE DONDE SE DESARROLLE LA FINAL ASÍ COMO TAMBIÉN LA PRESENCIA O AUSENCIA DE PRENSA.</t>
  </si>
  <si>
    <t>LUGAR DE EJECUCIÓN WINSPORTS CANAL. PODRÁ INFLUIR EN LA LOGISTICA Y PLANIFICACIÓN CAMBIOS QUE DESEE REALIZAR DIMAYOR</t>
  </si>
  <si>
    <t>- TRANSPORTE DE GANADORES (6) DESDE DOMICILIO AL ESTADIO Y REGRESO A DOMICILIO.
- REFRIGERIO PARA GANADORES (6)
- ACOMPAÑAMIENTO A  GANADORES DURANTE LA ESTANCIA EN LA EXPERIENCIA FAN ZONE.
- BODEGAJE, MONTAJE Y MANTENIMIENTO DE BANCA FANZONE.</t>
  </si>
  <si>
    <t>VALOR</t>
  </si>
  <si>
    <t>MONTAJE DE FINALES</t>
  </si>
  <si>
    <t>MONTAJE RUEDAS DE PRENSA</t>
  </si>
  <si>
    <t>MONTAJE DE SORTEOS</t>
  </si>
  <si>
    <t>RESUMEN TOTAL PROPUESTAS</t>
  </si>
  <si>
    <t>N°</t>
  </si>
  <si>
    <t>NOMBRE DEL ESTADIO</t>
  </si>
  <si>
    <t>CIUDAD</t>
  </si>
  <si>
    <t>El Campín</t>
  </si>
  <si>
    <t>Bogotá</t>
  </si>
  <si>
    <t>Jaraguay</t>
  </si>
  <si>
    <t>Montería</t>
  </si>
  <si>
    <t>Atanasio Girardot</t>
  </si>
  <si>
    <t>Medellín</t>
  </si>
  <si>
    <t>Libertad</t>
  </si>
  <si>
    <t>Pasto</t>
  </si>
  <si>
    <t>General Santander</t>
  </si>
  <si>
    <t>Cúcuta</t>
  </si>
  <si>
    <t>Manuel Murillo Toro</t>
  </si>
  <si>
    <t>Ibagué</t>
  </si>
  <si>
    <t>Palogrande</t>
  </si>
  <si>
    <t>Manizales</t>
  </si>
  <si>
    <t>Bucaramanga</t>
  </si>
  <si>
    <t>Deportivo Cali</t>
  </si>
  <si>
    <t>Palmaseca</t>
  </si>
  <si>
    <t>Metropolitano</t>
  </si>
  <si>
    <t>Barranquilla</t>
  </si>
  <si>
    <t>Hernán Ramírez Villegas</t>
  </si>
  <si>
    <t>Pereira</t>
  </si>
  <si>
    <t>Pascual Guerrero</t>
  </si>
  <si>
    <t>Cali</t>
  </si>
  <si>
    <t>La Independencia</t>
  </si>
  <si>
    <t>Tunja</t>
  </si>
  <si>
    <t>Polideportivo Sur</t>
  </si>
  <si>
    <t>Envigado</t>
  </si>
  <si>
    <t>Centenario</t>
  </si>
  <si>
    <t>Armenia</t>
  </si>
  <si>
    <t>Romelio Martínez</t>
  </si>
  <si>
    <t>Sierra Nevada</t>
  </si>
  <si>
    <t>Santa Marta</t>
  </si>
  <si>
    <t>Jaime Morón</t>
  </si>
  <si>
    <t>Cartagena</t>
  </si>
  <si>
    <t>Guillermo Plazas Alcid</t>
  </si>
  <si>
    <t>Neiva</t>
  </si>
  <si>
    <t>Bello Horizonte</t>
  </si>
  <si>
    <t>Villavicencio</t>
  </si>
  <si>
    <t>Francisco Rivera Escobar</t>
  </si>
  <si>
    <t>Palmira</t>
  </si>
  <si>
    <t>Itagüí</t>
  </si>
  <si>
    <t>Todos contra todos</t>
  </si>
  <si>
    <t>Fase 1</t>
  </si>
  <si>
    <t>Cuadrangulares</t>
  </si>
  <si>
    <t>Cuadrangualres</t>
  </si>
  <si>
    <t>Fase 2</t>
  </si>
  <si>
    <t>4tos de final</t>
  </si>
  <si>
    <t>Final</t>
  </si>
  <si>
    <t>Fase 3</t>
  </si>
  <si>
    <t>Semifinal</t>
  </si>
  <si>
    <t>8vos de final</t>
  </si>
  <si>
    <t>CHALECOS DE LOGÍSTICA</t>
  </si>
  <si>
    <t>CHALECOS DE RECOGEBOLAS</t>
  </si>
  <si>
    <t>CHALECOS DE JUGADORES SUPLENTES</t>
  </si>
  <si>
    <t>CHALECOS DE CAMILLEROS</t>
  </si>
  <si>
    <t>Metropolitano de Techo</t>
  </si>
  <si>
    <t>SUPERLIGA</t>
  </si>
  <si>
    <t>GRAN FINAL TORNEO</t>
  </si>
  <si>
    <t>REPECHAJE TORNEO</t>
  </si>
  <si>
    <t>Ida</t>
  </si>
  <si>
    <t>Vuelta</t>
  </si>
  <si>
    <t>Yumbo</t>
  </si>
  <si>
    <t>Raúl Miranda</t>
  </si>
  <si>
    <t>EQUIPOS</t>
  </si>
  <si>
    <t>Santa Fe - Millonarios</t>
  </si>
  <si>
    <t>Jaguares</t>
  </si>
  <si>
    <t>Medellín - Nacional</t>
  </si>
  <si>
    <t>Águilas</t>
  </si>
  <si>
    <t>Deportivo Pasto</t>
  </si>
  <si>
    <t>Cúcuta Deportivo</t>
  </si>
  <si>
    <t>Once Caldas</t>
  </si>
  <si>
    <t>Atlético Bucaramanga</t>
  </si>
  <si>
    <t>Deportivo Pereira</t>
  </si>
  <si>
    <t>Chicó FC - Patriotas</t>
  </si>
  <si>
    <t>América - Atlético FC - Boca Juniors</t>
  </si>
  <si>
    <t>Equidad - Fortaleza - Bogotá FC - Tigres FC</t>
  </si>
  <si>
    <t>Envigado FC</t>
  </si>
  <si>
    <t>Deportes Quindío</t>
  </si>
  <si>
    <t>Barranquilla FC - Junior</t>
  </si>
  <si>
    <t>Junior - Barranquilla FC</t>
  </si>
  <si>
    <t>Unión Magdalena</t>
  </si>
  <si>
    <t>Real Cartagena</t>
  </si>
  <si>
    <t>Atlético Huila</t>
  </si>
  <si>
    <t>Llaneros FC</t>
  </si>
  <si>
    <t>Orsomarso SC</t>
  </si>
  <si>
    <t>Leones FC</t>
  </si>
  <si>
    <t>Santiago de las Atalayas</t>
  </si>
  <si>
    <t>Yopal</t>
  </si>
  <si>
    <t>Chicó FC</t>
  </si>
  <si>
    <t>Deportes Tolima</t>
  </si>
  <si>
    <t>Alianza</t>
  </si>
  <si>
    <t>CHALECOS DE LOGÍSTICA FINALES</t>
  </si>
  <si>
    <t>Usado por logísticos en los estadios</t>
  </si>
  <si>
    <t>Usado por logística en finales</t>
  </si>
  <si>
    <t>* ARCO DE SALIDA DE JUGADORES Y PREMIACIÓN
* 2 COUNTER PARA METALLAS Y TROFEOS
* VENTURYS Y POLVOR FRÍA PARA  PREMIACIÓN.
* VALLA DE CAMPEONES.
* 8 LOGÍSTICOS Y 1 COORDINADORES.
* LIMPIEZA DE COLISEO.
* GESTIÓN DE PERMISOS RESPECTIVOS PARA DESARROLLO DE EVENTO DE PREMIACIÓN Y FINAL.</t>
  </si>
  <si>
    <t>VLR UNITARIO INCLUYENDO TRANSPORTE</t>
  </si>
  <si>
    <t>Se ubican 6 vallas fijas en cancha según planometria Dimayor. Debe sostenerse en angulo de 90°</t>
  </si>
  <si>
    <t>Se utiliza sobre estructura del pórtico de salida a dos caras y sobre valla foto jugadores a 1 cara.</t>
  </si>
  <si>
    <t>DUMMIES BETPLAY</t>
  </si>
  <si>
    <t>7 MTS * 2 MTS (ANCHO*ALTO) Medida aproximada</t>
  </si>
  <si>
    <t>Colchon inflable con motor e iluminación interna brandeado en ambas caras.</t>
  </si>
  <si>
    <t>Se utiliza detrás de los arcos en el tiro de cámara.</t>
  </si>
  <si>
    <t>VALLA TIJERA</t>
  </si>
  <si>
    <t>6 MTS * 1 MTS (ANCHO*ALTO) Medida aproximada</t>
  </si>
  <si>
    <t>Se ubican en cancha según planometria Dimayor. Debe sostenerse por si sola y estar brandeada en ambas caras.</t>
  </si>
  <si>
    <t xml:space="preserve"> BRANDEADA BETPLAY</t>
  </si>
  <si>
    <t>TALLA M</t>
  </si>
  <si>
    <t>3 MTS * 1 MTS (ANCHO*ALTO) Medida aproximada</t>
  </si>
  <si>
    <t>Se ubican en cancha según planometria Federación de Baloncesto. Debe sostenerse por si sola y estar brandeada en ambas caras.</t>
  </si>
  <si>
    <t>RESUMEN MERCHANDISING 2025</t>
  </si>
  <si>
    <t>RUBRO LOGÍSTICO / CUBRIMIENTO</t>
  </si>
  <si>
    <t>TORNEO II-205</t>
  </si>
  <si>
    <t>COPA 2025</t>
  </si>
  <si>
    <t>LIGA FEMENINA 2025</t>
  </si>
  <si>
    <t>- TRANSPORTE DE VISIBILIDAD DE ESTADIO A ESTADIO
- PERSONAL DE CARGA
- AFECTACIÓN DE PIEZAS POR TRASLADO
-APLICA PARA TODAS LAS SEDES DE LOS 36 CLUBES VALOR PROMEDIO Y PARA TODAS LAS JORNADAS</t>
  </si>
  <si>
    <t>PROVEEDOR 1</t>
  </si>
  <si>
    <t>RESUMEN LOGÍSTICA DE COMPETICIONES BETPLAY DIMAYOR 2025</t>
  </si>
  <si>
    <t>MATERIALES EXPERIENCIAS EN CANCHA</t>
  </si>
  <si>
    <t>MUEBLE FAN ZONE</t>
  </si>
  <si>
    <t>Medidas de 4,50 mtrs ancho x 2,10 mtrs alto x 1,80 mtrs profundidad. El banquillo es modular y se divide en tres partes, cada parte podrá albergar a 2 personas.</t>
  </si>
  <si>
    <t>Ofreceremos una experiencia exclusiva para los aficionados del fútbol profesional mediante un banquillo ubicado al nivel del césped, cerca del banco de suplentes del equipo local.</t>
  </si>
  <si>
    <t>EXPERIENCIAS EN CANCHA</t>
  </si>
  <si>
    <t>OPERACIÓN EXPERIENCIAS FAN ZONE</t>
  </si>
  <si>
    <t>APLICA PARA LAS SEDES:
- BOGOTÁ (SANTA FE)
- IBAGUÉ (DEPORTES TOLIMA)
- MANIZALES (ONCE CALDAS)
- MEDELLÍN (NACIONAL)
- CALI (AMÉRICA)
- CÚCUTA (CÚCUTA DEPORTIVO)
- PASTO (DEPORTIVO PASTO).
- NEIVA (ATLÉTICO HUILA).
- TUNJA (BOYACÁ CHICÓ)
- CALI (PALMA SECA, DEPORTIVO CALI)
- BOGOTÁ (ESTADIO METROPOLITANO DE TECHO, EQUIDAD, FORTALEZA)</t>
  </si>
  <si>
    <t>MATERIALES FUTBOL GIGANTE</t>
  </si>
  <si>
    <t>Contaremos con 4 balones inflables de 90 cm de diámetro con el branding de la marca, así como 4 banderas tipo vela para definir los arcos y una bandera en el medio del campo para marcar la ubicación.</t>
  </si>
  <si>
    <t>Se entregarán 8 camisetas: 4 de un color y 4 de otro, para identificar a los aficionados. La marca se encargará de suministrarlas.</t>
  </si>
  <si>
    <t>FUTBOL GIGANTE</t>
  </si>
  <si>
    <t>Los material se detallan en la casilla de arriba.</t>
  </si>
  <si>
    <t>Los 8 hinchas se dividirán en dos equipos y jugarán un partido. El equipo ganador premiará a la tribuna que representan con el lanzamiento de camisetas.</t>
  </si>
  <si>
    <t>MATERIALES CARRERA DE OBSTACULOS</t>
  </si>
  <si>
    <t>6 banderas tipo Vela, Vallas de estadio, vallas de obstaculo y balones gigantes.</t>
  </si>
  <si>
    <t>CARRERA DE OBSTACULOS</t>
  </si>
  <si>
    <t>Se llevará a cabo una competición en la que 4 hinchas, usuarios de la marca, obtendrán el derecho a participar al registrar una apuesta o realizar una recarga. El primero en llegar a la meta ganará un premio de la marca, que puede incluir una camiseta oficial del club que apoye y artículos de merchandising.</t>
  </si>
  <si>
    <t>MATERIALES PENAL MAREADO</t>
  </si>
  <si>
    <t>Balón y un arquero que puede ser la mascota del equipo local.</t>
  </si>
  <si>
    <t>Premios son entregados por la marca.</t>
  </si>
  <si>
    <t>PENAL MAREADO</t>
  </si>
  <si>
    <t>Se elegirán 6 usuarios que hayan participado en la dinámica organizada por el colaborador. Antes de ejecutar su penal, cada aficionado deberá realizar cinco giros en el mismo lugar y luego patear. El aficionado que anote más goles tras sus cinco intentos ganará premios de la marca.</t>
  </si>
  <si>
    <t>EXPERIENCIAS EN TRIBUNA</t>
  </si>
  <si>
    <t>PHOTO BOOTH MOVIL</t>
  </si>
  <si>
    <t>El Photo Booth Móvil con branding de la marca y un diseño atractivo que invita a los asistentes a participar. Los operarios se desplazan por las tribunas del esradio buscando usuarios que quieran tener esta experiencia, que conta de una toma fotos de alta calidad en diferentes formatos, desde instantáneas hasta GIFs animados. Los asistentes pueden ver las fotos en una pantalla antes de imprimirlas o ser enviadas a sus correos.</t>
  </si>
  <si>
    <t>BETPLAY CAM</t>
  </si>
  <si>
    <t>Arte digital o mascara para pantalla led del estadio diseñada con logos de la marca, la competición y el equipo local. Adicional se debe tener un circuito de transmisión que permita captar en la pantalla a los aficionados.</t>
  </si>
  <si>
    <t>Se captamn los usuarios según la mecánica de la actividad, puede ser kiss cam o filtros de camara.</t>
  </si>
  <si>
    <t>MATERIALES EXPERIENCIAS EN TRIBUNA</t>
  </si>
  <si>
    <t>MATERIALES PHOTO OPPORTUNITY TROUELADO</t>
  </si>
  <si>
    <t>Estructura Troquelada que sería un panel de cartón pluma o madera ligera con troquelado en formas temáticas que se desee, con un fondo en tela o vinilo impreso con un diseño atractivo que complemente la estructura troquelada. Las estructuras de soporte (como trípodes o soportes) para mantener el panel en posición vertical y estable, con iluminación como LED o focos que resalten la zona de foto, creando un ambiente atractivo y bien iluminado. Se require Cámara o Dispositivo de Captura. tal como Cámara digital, smartphone o tablet para tomar las fotos. También se puede considerar un sistema automático que capture imágenes e Impresora de Fotos o envío de ellas por mail.</t>
  </si>
  <si>
    <t>Merchandising entregados por la marca.</t>
  </si>
  <si>
    <t>PHOTO OPPORTUNITY TROUELADO</t>
  </si>
  <si>
    <t>Sesiones de Fotografía de los asistentes toman fotos donde una cámara captura imágenes en tiempo real, y los participantes pueden ver las fotos en una pantalla antes de decidir si desean imprimirlas o también se les ofrece la opción de enviar las fotos a sus correos electrónicos o compartirlas en redes sociales mediante un código QR.</t>
  </si>
  <si>
    <t>MATERIALES RETO CABEZAZO</t>
  </si>
  <si>
    <t>Para llevar a cabo un Reto de Cabezazo, aquí tienes una lista de materiales necesarios:
Balones de Fútbol adecuados para el reto, preferiblemente de calidad y tamaño reglamentario junto con una Estructura de Soporte robusta para sostener un marco o una red donde los balones serán dirigidos y un Marcador de Altura o sistema para medir la altura alcanzada, como un marco de referencia o una cinta métrica visible en un área delimitada con conos o banderas para establecer los límites del reto.</t>
  </si>
  <si>
    <t>Merchandising y/o premios son entregados por la marca.</t>
  </si>
  <si>
    <t>RETO CABEZAZO</t>
  </si>
  <si>
    <t>Desarrollo del Reto:
Intentos: Cada participante tiene un número determinado de intentos para hacer su cabezazo. Se anima a los demás a animar y apoyar a los competidores.
Registro de Alturas: Se registra la altura alcanzada por cada participante, utilizando un sistema de marcado visible.
Supervisión: Árbitros o monitores se aseguran de que todos sigan las reglas y se mantenga la seguridad.</t>
  </si>
  <si>
    <t>ROMPE REDES</t>
  </si>
  <si>
    <t>Medidor de fuerza, balón para impactar y simulador de arco,</t>
  </si>
  <si>
    <t>Los hinchas que participen medirán la fuerza con el que impactan el balón. El afcicionado que registre la mayor fuerza ganará premios de la marca.</t>
  </si>
  <si>
    <t>MATERIALES EXPERIENCIAS CLUBES</t>
  </si>
  <si>
    <t>MATERIALES VISITAS A SEDE DEPORTIVA</t>
  </si>
  <si>
    <t>Se ofrecerán refrigerios, kits de merchandising y transporte para 6 usuarios, que serán llevados al lugar de entrenamiento de su club favorito.</t>
  </si>
  <si>
    <t>EXPERIENCIAS CLUBES</t>
  </si>
  <si>
    <t>VISITAS A SEDE DEPORTIVA</t>
  </si>
  <si>
    <r>
      <rPr>
        <b/>
        <sz val="10"/>
        <rFont val="Century Gothic"/>
        <family val="2"/>
      </rPr>
      <t>Llegada al Entrenamiento:</t>
    </r>
    <r>
      <rPr>
        <sz val="10"/>
        <rFont val="Century Gothic"/>
        <family val="2"/>
      </rPr>
      <t xml:space="preserve"> Los hinchas llegan al lugar del entrenamiento, donde son recibidos por miembros del equipo y personal del club y de la marca.
</t>
    </r>
    <r>
      <rPr>
        <b/>
        <sz val="10"/>
        <rFont val="Century Gothic"/>
        <family val="2"/>
      </rPr>
      <t>Recorrido por las Instalaciones:</t>
    </r>
    <r>
      <rPr>
        <sz val="10"/>
        <rFont val="Century Gothic"/>
        <family val="2"/>
      </rPr>
      <t xml:space="preserve"> Se les ofrece un recorrido por las instalaciones, donde pueden ver los vestuarios, la sala de trofeos y otros espacios emblemáticos del club. Los hinchas toman fotos y comparten anécdotas sobre su equipo.
</t>
    </r>
    <r>
      <rPr>
        <b/>
        <sz val="10"/>
        <rFont val="Century Gothic"/>
        <family val="2"/>
      </rPr>
      <t>Observación del Entrenamiento:</t>
    </r>
    <r>
      <rPr>
        <sz val="10"/>
        <rFont val="Century Gothic"/>
        <family val="2"/>
      </rPr>
      <t xml:space="preserve"> Una vez en el campo, los hinchas se instalan en un lugar designado para observar el entrenamiento. Ven a sus jugadores favoritos en acción, participando en ejercicios tácticos y físicos, lo que les permite apreciar de cerca el esfuerzo y la dedicación del equipo.
</t>
    </r>
    <r>
      <rPr>
        <b/>
        <sz val="10"/>
        <rFont val="Century Gothic"/>
        <family val="2"/>
      </rPr>
      <t>Interacción con los Jugadores:</t>
    </r>
    <r>
      <rPr>
        <sz val="10"/>
        <rFont val="Century Gothic"/>
        <family val="2"/>
      </rPr>
      <t xml:space="preserve"> En algunos casos, puede haber una sesión de autógrafos o una oportunidad para que los jugadores se acerquen a los hinchas, lo que genera momentos emocionantes y fotografías memorables.
</t>
    </r>
    <r>
      <rPr>
        <b/>
        <sz val="10"/>
        <rFont val="Century Gothic"/>
        <family val="2"/>
      </rPr>
      <t>Actividades Adicionales:</t>
    </r>
    <r>
      <rPr>
        <sz val="10"/>
        <rFont val="Century Gothic"/>
        <family val="2"/>
      </rPr>
      <t xml:space="preserve"> A menudo, se organizan actividades adicionales, como sorteos de merchandising, juegos interactivos o sesiones de preguntas y respuestas con miembros del cuerpo técnico.</t>
    </r>
  </si>
  <si>
    <t>MEET &amp; GREET</t>
  </si>
  <si>
    <t>Se ofrecerán refrigerios y kits de merchandising para 20 usuarios, que serán llevados al lugar,</t>
  </si>
  <si>
    <r>
      <rPr>
        <b/>
        <sz val="10"/>
        <rFont val="Century Gothic"/>
        <family val="2"/>
      </rPr>
      <t>Llegada al Evento:</t>
    </r>
    <r>
      <rPr>
        <sz val="10"/>
        <rFont val="Century Gothic"/>
        <family val="2"/>
      </rPr>
      <t xml:space="preserve"> Los hinchas llegan al lugar designado, que puede en un sports bar, restaurante o puntoi fijo de colaborador decorado con los colores y el branding del club y la marca.
</t>
    </r>
    <r>
      <rPr>
        <b/>
        <sz val="10"/>
        <rFont val="Century Gothic"/>
        <family val="2"/>
      </rPr>
      <t>Registro de Participantes:</t>
    </r>
    <r>
      <rPr>
        <sz val="10"/>
        <rFont val="Century Gothic"/>
        <family val="2"/>
      </rPr>
      <t xml:space="preserve"> Los asistentes deben ser usuarios de la marca y haber participado en la mecánica puesta en marca por la marca.
</t>
    </r>
    <r>
      <rPr>
        <b/>
        <sz val="10"/>
        <rFont val="Century Gothic"/>
        <family val="2"/>
      </rPr>
      <t>Zona de Fotografía:</t>
    </r>
    <r>
      <rPr>
        <sz val="10"/>
        <rFont val="Century Gothic"/>
        <family val="2"/>
      </rPr>
      <t xml:space="preserve"> Se establece una zona de fotografía donde los hinchas pueden tomarse fotos con sus jugadores favoritos. La zona puede incluir un fondo personalizado con el logo del club y de la marca.
</t>
    </r>
    <r>
      <rPr>
        <b/>
        <sz val="10"/>
        <rFont val="Century Gothic"/>
        <family val="2"/>
      </rPr>
      <t>Interacción Personal</t>
    </r>
    <r>
      <rPr>
        <sz val="10"/>
        <rFont val="Century Gothic"/>
        <family val="2"/>
      </rPr>
      <t xml:space="preserve">: Los jugadores llegan y son recibidos con aplausos. Cada jugador se presenta brevemente, compartiendo anécdotas o historias divertidas sobre su carrera y la importancia de los hinchas.
</t>
    </r>
    <r>
      <rPr>
        <b/>
        <sz val="10"/>
        <rFont val="Century Gothic"/>
        <family val="2"/>
      </rPr>
      <t>Sesiones de Preguntas y Respuestas:</t>
    </r>
    <r>
      <rPr>
        <sz val="10"/>
        <rFont val="Century Gothic"/>
        <family val="2"/>
      </rPr>
      <t xml:space="preserve"> Se organiza una sesión interactiva de preguntas y respuestas, donde los hinchas pueden hacer preguntas a los jugadores. Esto crea un ambiente más cercano y personal, permitiendo que los aficionados se sientan parte de la conversación.
</t>
    </r>
    <r>
      <rPr>
        <b/>
        <sz val="10"/>
        <rFont val="Century Gothic"/>
        <family val="2"/>
      </rPr>
      <t>Autógrafos:</t>
    </r>
    <r>
      <rPr>
        <sz val="10"/>
        <rFont val="Century Gothic"/>
        <family val="2"/>
      </rPr>
      <t xml:space="preserve"> Los hinchas tienen la oportunidad de solicitar autógrafos. Se pueden proporcionar tarjetas, balones o camisetas para que los jugadores firmen, lo que les permite llevarse un recuerdo especial del evento.
</t>
    </r>
    <r>
      <rPr>
        <b/>
        <sz val="10"/>
        <rFont val="Century Gothic"/>
        <family val="2"/>
      </rPr>
      <t xml:space="preserve">
Actividades Interactivas</t>
    </r>
    <r>
      <rPr>
        <sz val="10"/>
        <rFont val="Century Gothic"/>
        <family val="2"/>
      </rPr>
      <t xml:space="preserve">: Se pueden incluir juegos o actividades, como un concurso de habilidades o desafíos amistosos, donde los hinchas puedan interactuar con los jugadores de manera divertida.
</t>
    </r>
    <r>
      <rPr>
        <b/>
        <sz val="10"/>
        <rFont val="Century Gothic"/>
        <family val="2"/>
      </rPr>
      <t>Merchandising:</t>
    </r>
    <r>
      <rPr>
        <sz val="10"/>
        <rFont val="Century Gothic"/>
        <family val="2"/>
      </rPr>
      <t xml:space="preserve"> Se entregan artículos alusivos a la marca y al club para que los hinchas se puedan llevar un buen recuerdo.</t>
    </r>
  </si>
  <si>
    <t>MATERIALES RULETA VELCRO</t>
  </si>
  <si>
    <t>Dummie de 2 de alto por 3 de ancho y pelota de recubierta de velcro</t>
  </si>
  <si>
    <t>RULETA VELCRO</t>
  </si>
  <si>
    <t>Los aficionados que participen deberán seguir la mecánica establecida por el colaborador. Patearán el balón hacia la ruleta, y el premio correspondiente será el que indique la posición donde se detenga el balón.</t>
  </si>
  <si>
    <t xml:space="preserve">EXPERIENCIAS FAN FEST </t>
  </si>
  <si>
    <t>FAN FEST LIGA BETPLAY DIMAYOR</t>
  </si>
  <si>
    <r>
      <t xml:space="preserve">Los aficionados llegan a un espacio amplio y festivo, decorado con los colores de la Liga BetPlay y de los diferentes clubes finalistas. Se instalan arcos de entrada, banderas y pancartas que crean un ambiente vibrante con Zona de Actividades: El Fan Fest cuenta con diversas zonas de actividades interactivas, incluyendo:
</t>
    </r>
    <r>
      <rPr>
        <b/>
        <sz val="10"/>
        <rFont val="Century Gothic"/>
        <family val="2"/>
      </rPr>
      <t xml:space="preserve">Desafíos de Habilidad: </t>
    </r>
    <r>
      <rPr>
        <sz val="10"/>
        <rFont val="Century Gothic"/>
        <family val="2"/>
      </rPr>
      <t xml:space="preserve">Pruebas de puntería, dribbling y cabezazos, donde los hinchas pueden demostrar sus habilidades y ganar premios.
</t>
    </r>
    <r>
      <rPr>
        <b/>
        <sz val="10"/>
        <rFont val="Century Gothic"/>
        <family val="2"/>
      </rPr>
      <t xml:space="preserve">Photo Opportunities: </t>
    </r>
    <r>
      <rPr>
        <sz val="10"/>
        <rFont val="Century Gothic"/>
        <family val="2"/>
      </rPr>
      <t xml:space="preserve">Estaciones con troqueles de los jugadores, fondos temáticos y accesorios divertidos para que los aficionados se tomen fotos memorables.
</t>
    </r>
    <r>
      <rPr>
        <b/>
        <sz val="10"/>
        <rFont val="Century Gothic"/>
        <family val="2"/>
      </rPr>
      <t xml:space="preserve">
Conciertos y Entretenimiento: </t>
    </r>
    <r>
      <rPr>
        <sz val="10"/>
        <rFont val="Century Gothic"/>
        <family val="2"/>
      </rPr>
      <t xml:space="preserve">Presentaciones en vivo de bandas locales y artistas que animan el ambiente entre los partidos, con música y bailes.
</t>
    </r>
    <r>
      <rPr>
        <b/>
        <sz val="10"/>
        <rFont val="Century Gothic"/>
        <family val="2"/>
      </rPr>
      <t xml:space="preserve">
Zonas de Comida y Bebida: </t>
    </r>
    <r>
      <rPr>
        <sz val="10"/>
        <rFont val="Century Gothic"/>
        <family val="2"/>
      </rPr>
      <t xml:space="preserve">Stands de comida típica colombiana, snacks y bebidas para que los asistentes disfruten mientras celebran su amor por el fútbol.
</t>
    </r>
    <r>
      <rPr>
        <b/>
        <sz val="10"/>
        <rFont val="Century Gothic"/>
        <family val="2"/>
      </rPr>
      <t>Torneos de Videojuegos:</t>
    </r>
    <r>
      <rPr>
        <sz val="10"/>
        <rFont val="Century Gothic"/>
        <family val="2"/>
      </rPr>
      <t xml:space="preserve"> Competencias de videojuegos de fútbol, donde los aficionados pueden competir entre sí y ganar premios.
</t>
    </r>
    <r>
      <rPr>
        <b/>
        <sz val="10"/>
        <rFont val="Century Gothic"/>
        <family val="2"/>
      </rPr>
      <t xml:space="preserve">
Interacción con Jugadores: </t>
    </r>
    <r>
      <rPr>
        <sz val="10"/>
        <rFont val="Century Gothic"/>
        <family val="2"/>
      </rPr>
      <t xml:space="preserve">Se organizan sesiones de autógrafos y preguntas y respuestas con jugadores de la Liga BetPlay, permitiendo que los aficionados se acerquen a sus ídolos y obtengan recuerdos especiales.
</t>
    </r>
    <r>
      <rPr>
        <b/>
        <sz val="10"/>
        <rFont val="Century Gothic"/>
        <family val="2"/>
      </rPr>
      <t>Merchandising:</t>
    </r>
    <r>
      <rPr>
        <sz val="10"/>
        <rFont val="Century Gothic"/>
        <family val="2"/>
      </rPr>
      <t xml:space="preserve"> Un área dedicada a la venta de productos oficiales de los equipos: camisetas, bufandas, balones y otros artículos de merchandising, para que los hinchas puedan llevarse un pedazo de su equipo a casa.
</t>
    </r>
    <r>
      <rPr>
        <b/>
        <sz val="10"/>
        <rFont val="Century Gothic"/>
        <family val="2"/>
      </rPr>
      <t xml:space="preserve">Conexión Digital: </t>
    </r>
    <r>
      <rPr>
        <sz val="10"/>
        <rFont val="Century Gothic"/>
        <family val="2"/>
      </rPr>
      <t>Se anima a los asistentes a compartir su experiencia en redes sociales utilizando un hashtag oficial del evento, creando una comunidad digital en torno al Fan Fest.</t>
    </r>
  </si>
  <si>
    <t>VIP ESTADIO METROPOLITANO BARRANQUILLA</t>
  </si>
  <si>
    <t>Los aficionados VIP llegan al estadio por una entrada exclusiva, donde son recibidos y se les ofrece un servicio de ingreso exclusivo al estadio, Una vez dentro, los asistentes tienen acceso a áreas VIP, como lounges o salones privados, donde pueden disfrutar de un ambiente cómodo y elegante antes del partido.
Bienvenida Personalizada: Los asistentes son recibidos con un cóctel de bienvenida, creando una atmósfera de lujo. Personal amable está disponible para atender cualquier necesidad.
Comida y Bebida: Se ofrecen opciones gastronómicas de alta calidad, con un buffet variado que incluye platos típicos de la región y bebidas premium.
Pantallas de Alta Definición: En las áreas VIP hay pantallas para seguir los momentos previos al partido, así como entrevistas y análisis.
Asientos Preferenciales: Los aficionados tienen acceso a asientos ubicados en zonas privilegiadas del estadio, garantizando una vista inmejorable del partido y un ambiente de celebración.
Interacción con Figuras del Fútbol: En algunos eventos, se pueden incluir visitas de leyendas del fútbol o exjugadores de la Selección Colombia, quienes comparten anécdotas y experiencias, y participan en sesiones de preguntas y respuestas.
Actividades Interactivas: Se pueden organizar sorteos y concursos durante el partido, donde los asistentes pueden ganar premios relacionados con la Selección Colombia.
Post-Partido: Al finalizar el encuentro, se ofrece una cena o un cóctel de celebración donde los asistentes pueden compartir sus impresiones sobre el partido, crear conexiones y disfrutar de un ambiente distendido.
Recuerdos Memorables: Los asistentes reciben un obsequio exclusivo, que puede incluir productos oficiales de la Selección Colombia, como camisetas o bufandas, así como fotografías del evento que capturan los mejores momentos.</t>
  </si>
  <si>
    <t>TRANSPORTES</t>
  </si>
  <si>
    <t>TRANSPORTES  MATERIALES EXPERIENCIAS</t>
  </si>
  <si>
    <t>MATERIALES DE EXPERIENCIAS EN CANCHA</t>
  </si>
  <si>
    <t>MATERIALES DE EXPERIENCIAS EN TRIBUNA</t>
  </si>
  <si>
    <t>- 3 GLORIFICADORES CON EL LOGO DE BETPLAY Y DE LA COMPETICIÓN
- MESA PRINCIPAL CON BORDE CON NEON PARA SORTEO CON LOGO DE BETPLAY Y DE COMPETICIÓN EN EL FRENTE.
- 3 BASES BRANDEADAS CON BETPLAY PARA LAS BALOTERAS.
- 1 ATRIL CON COBRANDING DE BETPLAY Y DIMAYOR Y LOGO DE LA COMPETICIÓN.
- 2 MODELOS DE PROTOCOLO PARA REALIZAR SORTEO.
- 6 PESCERAS (BALOTERAS).
- 40 BALOTAS</t>
  </si>
  <si>
    <t>SORTEO LIGA II-2025</t>
  </si>
  <si>
    <t>RESUMEN MONTAJE FINALES Y OTROS BETPLAY DIMAYOR 2025</t>
  </si>
  <si>
    <t>TURNOS DE TRANSPORTES VISIBILIDAD</t>
  </si>
  <si>
    <t>Arturo Cumplido Sierra</t>
  </si>
  <si>
    <t>Sincelejo</t>
  </si>
  <si>
    <t>Armando Maestre</t>
  </si>
  <si>
    <t>Valledupar</t>
  </si>
  <si>
    <t>Américo Montanini</t>
  </si>
  <si>
    <t>Estadio Municipal de Mosquera</t>
  </si>
  <si>
    <t>Mosquera</t>
  </si>
  <si>
    <t>Real Cundinamarca</t>
  </si>
  <si>
    <t>Internacional de Palmira</t>
  </si>
  <si>
    <t>Estadio Olaya</t>
  </si>
  <si>
    <t>Bogotá FC - Tigres FC</t>
  </si>
  <si>
    <t>Villa Concha</t>
  </si>
  <si>
    <t>Pidecuesta</t>
  </si>
  <si>
    <t>Real Santander</t>
  </si>
  <si>
    <t>FINALES:
- LIGA BETPLAY DIMAYOR 2025 I Y II (PARTIDOS IDA Y VUELTA)</t>
  </si>
  <si>
    <t>PARTIDOS DE ELIMINATORIAS COLOMBIA 2025</t>
  </si>
  <si>
    <t>TRANSPORTES DESDE CIUDAD DE PRODUCCIÓN HASTA CIUDAD DE DESTINO</t>
  </si>
  <si>
    <t>PUEDE SER A CUALQUIER LUGAR DEL PAIS, SE SUGIERE AGREGAR UN VALOR PROMEDIO</t>
  </si>
  <si>
    <t>BANDERAS TIPO VELA</t>
  </si>
  <si>
    <t>VALLA CENTRAL LIGA FÚTBOL DE SALON</t>
  </si>
  <si>
    <t>MATERIALES CARRERA DE ESFERA</t>
  </si>
  <si>
    <t>CARRERA DE ESFERA</t>
  </si>
  <si>
    <t>4 bumper ball  con branding de marca</t>
  </si>
  <si>
    <t>Un competencia haciendo zigzag entre banderas tipo vela, desde la mitad de la cancha, hasta llegar al punto penal y definir para marcar un gol ante un dummie humano de la marca.</t>
  </si>
  <si>
    <t>MATERIAL MERCHANDISING EN ESTADIOS 2026</t>
  </si>
  <si>
    <t>LOGÍSTICA DE COMPETICIONES BETPLAY DIMAYOR 2026</t>
  </si>
  <si>
    <t>FINAL SUPERLIGA 2027 (IDA Y VUELTA)</t>
  </si>
  <si>
    <t>- MONTAJE DE BACKING MULTIMARCA DIMAYOR 5M X 2M
- FALDON EN MESA PRINCIPAL
- (3 o 2) BASES CON BRANDING DE BETPLAY PARA TABLETS 
- GLORIFICADOR ILUMINADO PARA TROFEO
- ROLL UP DE LA MARCA PARA PRENSA.
- 2 TOTEM DE MARCA BETPLAY CON DISEÑO DE CELULAR CON LA PLATAFORMA, CON ALTURA DE 30CM DE ALTURA.</t>
  </si>
  <si>
    <t>* ARCO DE SALIDA DE JUGADORES ESPECIAL PARA FINALES CON NEON (IDA Y VUELTA).
* 6 GLORIFICADORES BRANDEADOS CON MARCA DE COMPETICIÓN (IDA Y VUELTA).
* EFECTOS ESPECIALES (VENTURYS, POLVORA FRÍA Y CO2) PARA SALIDA DE JUGADORES A ACTOS PROTOCOLARIOS (IDA Y VUELTA).
* VENTURYS, SERPENTINAS Y EFECTOS ESPECIALES (PIROTECNIA, POLVORA FRÍA Y CO2) QUE SE ACTIVARÁN EN EL MOMENTO QUE SE RECONOZCA AL EQUIPO QUE ASCENDERÁ A LA LIGA BETEPLAY DIMAYOR (VUELTA)
* 30 LOGÍSTICOS PARA OPERACIÓN LOGÍSTICA Y 2 COORDINADORES (VUELTA).
* 12 LOGÍSTICOS PARA OPERACIÓN LOGÍSTICA Y 1 COORDINADORES (FINAL IDA).
* BASE DE TARIMA PARA COMPLEMENTAR CON EL ARCO DE SALIDA PERO CON EL LOGO DE LIGA BETPLAY DIMAYOR.
* LIMPIEZA DE CAMPO DE JUEGO DEL ESTADIO  (VUELTA).
* GESTIÓN DE PERMISOS ANTE ENTIDADES PARA DESARROLLO DE EVENTO DE PREMIACIÓN Y FINAL (IDA Y VUELTA).
* 2 BACKING MULTIMARCA DIMAYOR BETPLAY DE 7 MTS X 2,50 (ANCHO X ALTO) PARA RECIBIR EQUIPOS EN ESTADIO Y PREMIACIÓN (IDA Y VUELTA).
* TAPETE BRANDEADO PARA SALIDA PROTOCOLARIA (IDA Y VUELTA).
* OPERACIÓN DE 20 BANDERAS TIPO VELA EN ZONA 1.
* VALLA "BIENVENIDOS A LA LIGA BETPLAY" 12MTS X 0,90 MTS (ANCHO X ALTO)</t>
  </si>
  <si>
    <t>VALLA LONA CON HOJALETES FÚTBOL DE SALÓN</t>
  </si>
  <si>
    <t>* ARCO DE SALIDA DE JUGADORES ESPECIAL PARA FINALES CON NEON (FINAL IDA Y FINAL VUELTA).
* 6 GLORIFICADORES BRANDEADOS CON MARCA DE COMPETICIÓN (FINAL IDA Y FINAL VUELTA).
* 1 GLORIFICADOR ILUMINADO PARA EL TROFEO (FINAL IDA Y FINAL VUELTA)
* VENTURYS, SERPENTINAS Y EFECTOS ESPECIALES (PIROTECNIA, POLVORA FRÍA Y CO2) ACTIVACIÓN DETRAS DE TARIMA PREMIACIÓN EN EL MOMENTO QUE EL EQUIPO CAMPEÓN LEVANTA EL TROFEO (FINAL VUELTA).
* 4 TOTEM ILUMINADOS DE 5M x 2M PARA UBICAR 2 A CADA COSTADO DE LA TARIMA (FINAL VUELTA).
* PIROTECNIA EN DOS MOMENTOS: CUANDO SALEN LOS JUGADORES A ACTOS PROTOCOLARIOS (1 MINUTO) Y CUANDO EL EQUIPO CAMPEÓN LEVANTA EL TROFEO ENTREGADO EN TARIMA. ACTIVACIÓN EXTERIOR DEL ESTADIO (FINAL VUELTA).
* EFECTOS ESPECIALES (POLVORA FRÍA Y CO2) PARA SALIDA DE JUGADORES A ACTOS PROTOCOLARIOS (FINAL IDA Y FINAL VUELTA).
* VALLA DE CAMPEONES DE 12M X 0.90M (FINAL VUELTA).
* TARIMA DE PREMIACIÓN DE ALTO IMPACTO Y DOS BASES PARA UBICACIÓN DE MEDIOS GRÁFICOS Y/O PRENSA (FINAL VUELTA).
* ARMADO Y DESARMADO DE TARIMA EN MENOS DE 2 MIN (FINAL VUELTA).
* 120 LOGÍSTICOS PARA OPERACIÓN LOGÍSTICA Y 12 COORDINADORES (FINAL VUELTA).
* 2 MODELOS DE PROTOCOLO CON VESTIDO DE GALA (FINAL VUELTA).
* LIMPIEZA DE CAMPO DE JUEGO DEL ESTADIO (FINAL VUELTA).
* GESTIÓN DE PERMISOS ANTE ENTIDADES PARA DESARROLLO DE EVENTO FINAL IDA Y FINAL VUELTA.
* 2 BACKING MULTIMARCA DIMAYOR BETPLAY DE 7 MTS X 2,50 (ANCHO X ALTO) PARA RECIBIR EQUIPOS EN ESTADIO Y PREMIACIÓN (FINAL IDA Y FINAL VUELTA).
* 1 BACKING DE ZONA FLASH ADICIONAL AL DEL ESTADIO (FINAL IDA Y FINAL VUELTA).
* TAPETE BRANDEADO PARA SALIDA PROTOCOLARIA (FINAL IDA Y FINAL VUELTA).
* TAPETE BRANDEADO A LO ANCHO DE LA TARIMA, UBICADO AL FRENTE DE LA MISMA (FINAL VUELTA).
* OPERACIÓN DE 20 BANDERAS TIPO VELA EN ZONA 1.
* EXPERIENCIA Y MOMENTO DE MARCA CON CAMPEÓN (PHOTO OPPORTUNITY)
* TAPETE DE 20 METROS, ALTURA EN PROPORCIÓN QUE LLEVE LA FRASE: FINAL COPA  BETPLAY DIMAYOR (MATERIAL SIMILAR AL TAPETE CIRCULAR DE LA MITAD DE LA CANCHA).
* DOS LOGÍSTICOS BRANDEADOS CON LA MARCA (SUDADERA) CADA UNO CON UNA BANDERA CON EL ESCUDO DEL EQUIPO FINALISTA Y EL LOGO DEL CAMPEONATO (Tamaño de la bandera 1 m. X 1.20 m. Y Asta de PVC de 3 cm. de diámetro X 1 m. de alto)</t>
  </si>
  <si>
    <t>* ARCO DE SALIDA DE JUGADORES ESPECIAL PARA FINALES CON NEON (FINAL IDA Y FINAL VUELTA).
* 6 GLORIFICADORES BRANDEADOS CON MARCA DE COMPETICIÓN (FINAL IDA Y FINAL VUELTA).
* 1 GLORIFICADOR ILUMINADO PARA EL TROFEO (FINAL IDA Y FINAL VUELTA)
* VENTURYS, SERPENTINAS Y EFECTOS ESPECIALES (PIROTECNIA, POLVORA FRÍA Y CO2) ACTIVACIÓN DETRAS DE TARIMA PREMIACIÓN EN EL MOMENTO QUE EL EQUIPO CAMPEÓN LEVANTA EL TROFEO (FINAL VUELTA).
* 4 TOTEM ILUMINADOS DE 5M x 2M PARA UBICAR 2 A CADA COSTADO DE LA TARIMA (FINAL VUELTA).
* PIROTECNIA EN DOS MOMENTOS: CUANDO SALEN LOS JUGADORES A ACTOS PROTOCOLARIOS (1 MINUTO) Y CUANDO EL EQUIPO CAMPEÓN LEVANTA EL TROFEO ENTREGADO EN TARIMA. ACTIVACIÓN EXTERIOR DEL ESTADIO (FINAL VUELTA).
* EFECTOS ESPECIALES (POLVORA FRÍA Y CO2) PARA SALIDA DE JUGADORES A ACTOS PROTOCOLARIOS (FINAL IDA Y FINAL VUELTA).
* VALLA DE CAMPEONES DE 12M X 0.90M (FINAL VUELTA).
* TARIMA DE PREMIACIÓN DE ALTO IMPACTO Y DOS BASES PARA UBICACIÓN DE MEDIOS GRÁFICOS Y/O PRENSA (FINAL VUELTA).
* ARMADO Y DESARMADO DE TARIMA EN MENOS DE 2 MIN (FINAL VUELTA).
* 120 LOGÍSTICOS PARA OPERACIÓN LOGÍSTICA Y 12 COORDINADORES (FINAL VUELTA).
* 30 LOGÍSTICOS PARA OPERACIÓN LOGÍSTICA Y 12 COORDINADORES (FINAL IDA).
* 2 MODELOS DE PROTOCOLO CON VESTIDO DE GALA (FINAL VUELTA).
* LIMPIEZA DE CAMPO DE JUEGO DEL ESTADIO (FINAL VUELTA).
* GESTIÓN DE PERMISOS ANTE ENTIDADES PARA DESARROLLO DE EVENTO FINAL IDA Y FINAL VUELTA.
* 2 BACKING MULTIMARCA DIMAYOR BETPLAY DE 7 MTS X 2,50 (ANCHO X ALTO) PARA RECIBIR EQUIPOS EN ESTADIO Y PREMIACIÓN (FINAL IDA Y FINAL VUELTA).
* 1 BACKING DE ZONA FLASH ADICIONAL AL DEL ESTADIO (FINAL IDA Y FINAL VUELTA).
* TAPETE BRANDEADO PARA SALIDA PROTOCOLARIA (FINAL IDA Y FINAL VUELTA).
* TAPETE BRANDEADO A LO ANCHO DE LA TARIMA, UBICADO AL FRENTE DE LA MISMA (FINAL VUELTA).
* OPERACIÓN DE 20 BANDERAS TIPO VELA EN ZONA 1.
* EXPERIENCIA Y MOMENTO DE MARCA CON CAMPEÓN (PHOTO OPPORTUNITY)
* TAPETE DE 20 METROS, ALTURA EN PROPORCIÓN QUE LLEVE LA FRASE: FINAL LIGA FEMENINA BETPLAY DIMAYOR (MATERIAL SIMILAR AL TAPETE CIRCULAR DE LA MITAD DE LA CANCHA).
* TAPETE DE 20 METROS, ALTURA EN PROPORCIÓN QUE LLEVE LA FRASE: FINAL SUPERLIGA BETPLAY DIMAYOR (MATERIAL SIMILAR AL TAPETE CIRCULAR DE LA MITAD DE LA CANCHA).</t>
  </si>
  <si>
    <t>* ARCO DE SALIDA DE JUGADORES ESPECIAL PARA FINALES CON NEON (FINAL IDA Y FINAL VUELTA).
* 6 GLORIFICADORES BRANDEADOS CON MARCA DE COMPETICIÓN (FINAL IDA Y FINAL VUELTA).
* 1 GLORIFICADOR ILUMINADO PARA EL TROFEO (FINAL IDA Y FINAL VUELTA)
* VENTURYS, SERPENTINAS Y EFECTOS ESPECIALES (PIROTECNIA, POLVORA FRÍA Y CO2) ACTIVACIÓN DETRAS DE TARIMA PREMIACIÓN EN EL MOMENTO QUE EL EQUIPO CAMPEÓN LEVANTA EL TROFEO (FINAL VUELTA).
* 4 TOTEM ILUMINADOS DE 5M x 2M PARA UBICAR 2 A CADA COSTADO DE LA TARIMA (FINAL VUELTA).
* PIROTECNIA EN DOS MOMENTOS: CUANDO SALEN LOS JUGADORES A ACTOS PROTOCOLARIOS (1 MINUTO) Y CUANDO EL EQUIPO CAMPEÓN LEVANTA EL TROFEO ENTREGADO EN TARIMA. ACTIVACIÓN EXTERIOR DEL ESTADIO (FINAL VUELTA).
* EFECTOS ESPECIALES (POLVORA FRÍA Y CO2) PARA SALIDA DE JUGADORES A ACTOS PROTOCOLARIOS (FINAL IDA Y FINAL VUELTA).
* VALLA DE CAMPEONES DE 12M X 0.90M (FINAL VUELTA).
* TARIMA DE PREMIACIÓN DE ALTO IMPACTO Y DOS BASES PARA UBICACIÓN DE MEDIOS GRÁFICOS Y/O PRENSA (FINAL VUELTA).
* ARMADO Y DESARMADO DE TARIMA EN MENOS DE 2 MIN (FINAL VUELTA).
* 120 LOGÍSTICOS PARA OPERACIÓN LOGÍSTICA Y 12 COORDINADORES (FINAL VUELTA).
* 30 LOGÍSTICOS PARA OPERACIÓN LOGÍSTICA Y 12 COORDINADORES (FINAL IDA).
* 2 MODELOS DE PROTOCOLO CON VESTIDO DE GALA (FINAL VUELTA).
* LIMPIEZA DE CAMPO DE JUEGO DEL ESTADIO (FINAL VUELTA).
* GESTIÓN DE PERMISOS ANTE ENTIDADES PARA DESARROLLO DE EVENTO FINAL IDA Y FINAL VUELTA.
* 2 BACKING MULTIMARCA DIMAYOR BETPLAY DE 7 MTS X 2,50 (ANCHO X ALTO) PARA RECIBIR EQUIPOS EN ESTADIO Y PREMIACIÓN (FINAL IDA Y FINAL VUELTA).
* 1 BACKING DE ZONA FLASH ADICIONAL AL DEL ESTADIO (FINAL IDA Y FINAL VUELTA).
* TAPETE BRANDEADO PARA SALIDA PROTOCOLARIA (FINAL IDA Y FINAL VUELTA).
* TAPETE BRANDEADO A LO ANCHO DE LA TARIMA, UBICADO AL FRENTE DE LA MISMA (FINAL VUELTA).
* OPERACIÓN DE 20 BANDERAS TIPO VELA EN ZONA 1.
* EXPERIENCIA Y MOMENTO DE MARCA CON CAMPEÓN (PHOTO OPPORTUNITY)
* TAPETE DE 20 METROS, ALTURA EN PROPORCIÓN QUE LLEVE LA FRASE: FINAL SUPERLIGA BETPLAY DIMAYOR (MATERIAL SIMILAR AL TAPETE CIRCULAR DE LA MITAD DE LA CANCHA).
* DOS LOGÍSTICOS BRANDEADOS CON LA MARCA (SUDADERA) CADA UNO CON UNA BANDERA CON EL ESCUDO DEL EQUIPO FINALISTA Y EL LOGO DEL CAMPEONATO (Tamaño de la bandera 1 m. X 1.20 m. Y Asta de PVC de 3 cm. de diámetro X 1 m. de alto)</t>
  </si>
  <si>
    <t>* ARCO DE SALIDA DE JUGADORES ESPECIAL PARA FINALES CON NEON (FINAL IDA Y FINAL VUELTA).
* 6 GLORIFICADORES BRANDEADOS CON MARCA DE COMPETICIÓN (FINAL IDA Y FINAL VUELTA).
* 1 GLORIFICADOR ILUMINADO PARA EL TROFEO (FINAL IDA Y FINAL VUELTA)
* VENTURYS, SERPENTINAS Y EFECTOS ESPECIALES (PIROTECNIA, POLVORA FRÍA Y CO2) ACTIVACIÓN DETRAS DE TARIMA PREMIACIÓN EN EL MOMENTO QUE EL EQUIPO CAMPEÓN LEVANTA EL TROFEO (FINAL VUELTA).
* 4 TOTEM ILUMINADOS DE 5M x 2M PARA UBICAR 2 A CADA COSTADO DE LA TARIMA (FINAL VUELTA).
* PIROTECNIA EN DOS MOMENTOS: CUANDO SALEN LOS JUGADORES A ACTOS PROTOCOLARIOS (1 MINUTO) Y CUANDO EL EQUIPO CAMPEÓN LEVANTA EL TROFEO ENTREGADO EN TARIMA. ACTIVACIÓN EXTERIOR DEL ESTADIO (FINAL VUELTA).
* EFECTOS ESPECIALES (POLVORA FRÍA Y CO2) PARA SALIDA DE JUGADORES A ACTOS PROTOCOLARIOS (FINAL IDA Y FINAL VUELTA).
* VALLA DE CAMPEONES DE 12M X 0.90M (FINAL VUELTA).
* TARIMA DE PREMIACIÓN DE ALTO IMPACTO Y DOS BASES PARA UBICACIÓN DE MEDIOS GRÁFICOS Y/O PRENSA (FINAL VUELTA).
* ARMADO Y DESARMADO DE TARIMA EN MENOS DE 2 MIN (FINAL VUELTA).
* 120 LOGÍSTICOS PARA OPERACIÓN LOGÍSTICA Y 12 COORDINADORES (FINAL VUELTA).
* 30 LOGÍSTICOS PARA OPERACIÓN LOGÍSTICA Y 12 COORDINADORES (FINAL IDA).
* 2 MODELOS DE PROTOCOLO CON VESTIDO DE GALA (FINAL VUELTA).
* LIMPIEZA DE CAMPO DE JUEGO DEL ESTADIO (FINAL VUELTA).
* GESTIÓN DE PERMISOS ANTE ENTIDADES PARA DESARROLLO DE EVENTO FINAL IDA Y FINAL VUELTA.
* 2 BACKING MULTIMARCA DIMAYOR BETPLAY DE 7 MTS X 2,50 (ANCHO X ALTO) PARA RECIBIR EQUIPOS EN ESTADIO Y PREMIACIÓN (FINAL IDA Y FINAL VUELTA).
* 1 BACKING DE ZONA FLASH ADICIONAL AL DEL ESTADIO (FINAL IDA Y FINAL VUELTA).
* TAPETE BRANDEADO PARA SALIDA PROTOCOLARIA (FINAL IDA Y FINAL VUELTA).
* TAPETE BRANDEADO A LO ANCHO DE LA TARIMA, UBICADO AL FRENTE DE LA MISMA (FINAL VUELTA).
* OPERACIÓN DE 20 BANDERAS TIPO VELA EN ZONA 1.
* EXPERIENCIA Y MOMENTO DE MARCA CON CAMPEÓN (PHOTO OPPORTUNITY)
* TAPETE DE 20 METROS, ALTURA EN PROPORCIÓN QUE LLEVE LA FRASE: FINAL LIGA BETPLAY DIMAYOR (MATERIAL SIMILAR AL TAPETE CIRCULAR DE LA MITAD DE LA CANCHA)
* DOS LOGÍSTICOS BRANDEADOS CON LA MARCA (SUDADERA) CADA UNO CON UNA BANDERA CON EL ESCUDO DEL EQUIPO FINALISTA Y EL LOGO DEL CAMPEONATO (Tamaño de la bandera 1 m. X 1.20 m. Y Asta de PVC de 3 cm. de diámetro X 1 m. de alto)</t>
  </si>
  <si>
    <t>* ARCO DE SALIDA DE JUGADORES ESPECIAL PARA FINALES CON NEON (FINAL IDA Y FINAL VUELTA).
* 6 GLORIFICADORES BRANDEADOS CON MARCA DE COMPETICIÓN (FINAL IDA Y FINAL VUELTA).
* 1 GLORIFICADOR ILUMINADO PARA EL TROFEO (FINAL IDA Y FINAL VUELTA)
* VENTURYS, SERPENTINAS Y EFECTOS ESPECIALES (PIROTECNIA, POLVORA FRÍA Y CO2) ACTIVACIÓN DETRAS DE TARIMA PREMIACIÓN EN EL MOMENTO QUE EL EQUIPO CAMPEÓN LEVANTA EL TROFEO (FINAL VUELTA).
* 4 TOTEM ILUMINADOS DE 5M x 2M PARA UBICAR 2 A CADA COSTADO DE LA TARIMA (FINAL VUELTA).
* PIROTECNIA EN DOS MOMENTOS: CUANDO SALEN LOS JUGADORES A ACTOS PROTOCOLARIOS (1 MINUTO) Y CUANDO EL EQUIPO CAMPEÓN LEVANTA EL TROFEO ENTREGADO EN TARIMA. ACTIVACIÓN EXTERIOR DEL ESTADIO (FINAL VUELTA).
* EFECTOS ESPECIALES (POLVORA FRÍA Y CO2) PARA SALIDA DE JUGADORES A ACTOS PROTOCOLARIOS (FINAL IDA Y FINAL VUELTA).
* VALLA DE CAMPEONES DE 12M X 0.90M (FINAL VUELTA).
* TARIMA DE PREMIACIÓN DE ALTO IMPACTO Y DOS BASES PARA UBICACIÓN DE MEDIOS GRÁFICOS Y/O PRENSA (FINAL VUELTA).
* ARMADO Y DESARMADO DE TARIMA EN MENOS DE 2 MIN (FINAL VUELTA).
* 120 LOGÍSTICOS PARA OPERACIÓN LOGÍSTICA Y 12 COORDINADORES (FINAL VUELTA).
* 30 LOGÍSTICOS PARA OPERACIÓN LOGÍSTICA Y 12 COORDINADORES (FINAL IDA).
* 2 MODELOS DE PROTOCOLO CON VESTIDO DE GALA (FINAL VUELTA).
* LIMPIEZA DE CAMPO DE JUEGO DEL ESTADIO (FINAL VUELTA).
* GESTIÓN DE PERMISOS ANTE ENTIDADES PARA DESARROLLO DE EVENTO FINAL IDA Y FINAL VUELTA.
* 2 BACKING MULTIMARCA DIMAYOR BETPLAY DE 7 MTS X 2,50 (ANCHO X ALTO) PARA RECIBIR EQUIPOS EN ESTADIO Y PREMIACIÓN (FINAL IDA Y FINAL VUELTA).
* 1 BACKING DE ZONA FLASH ADICIONAL AL DEL ESTADIO (FINAL IDA Y FINAL VUELTA).
* TAPETE BRANDEADO PARA SALIDA PROTOCOLARIA (FINAL IDA Y FINAL VUELTA).
* TAPETE BRANDEADO A LO ANCHO DE LA TARIMA, UBICADO AL FRENTE DE LA MISMA (FINAL VUELTA).
* OPERACIÓN DE 20 BANDERAS TIPO VELA EN ZONA 1.
* EXPERIENCIA Y MOMENTO DE MARCA CON CAMPEÓN (PHOTO OPPORTUNITY)
* TAPETE DE 20 METROS, ALTURA EN PROPORCIÓN QUE LLEVE LA FRASE: FINAL TORNEO BETPLAY DIMAYOR (MATERIAL SIMILAR AL TAPETE CIRCULAR DE LA MITAD DE LA CANCHA).
* TAPETE DE 20 METROS, ALTURA EN PROPORCIÓN QUE LLEVE LA FRASE: FINAL SUPERLIGA BETPLAY DIMAYOR (MATERIAL SIMILAR AL TAPETE CIRCULAR DE LA MITAD DE LA CANCHA).
* TAPETE DE 20 METROS, ALTURA EN PROPORCIÓN QUE LLEVE LA FRASE: FINAL SUPERLIGA BETPLAY DIMAYOR (MATERIAL SIMILAR AL TAPETE CIRCULAR DE LA MITAD DE LA CANCHA).
*  DOS LOGÍSTICOS BRANDEADOS CON LA MARCA (SUDADERA) CADA UNO CON UNA BANDERA CON EL ESCUDO DEL EQUIPO FINALISTA Y EL LOGO DEL CAMPEONATO (Tamaño de la bandera 1 m. X 1.20 m. Y Asta de PVC de 3 cm. de diámetro X 1 m. de alto)</t>
  </si>
  <si>
    <t>* ARCO DE SALIDA DE JUGADORES ESPECIAL PARA FINALES CON NEON (FINAL IDA Y FINAL VUELTA).
* 6 GLORIFICADORES BRANDEADOS CON MARCA DE COMPETICIÓN (FINAL IDA Y FINAL VUELTA).
* 1 GLORIFICADOR ILUMINADO PARA EL TROFEO (FINAL IDA Y FINAL VUELTA)
* VENTURYS, SERPENTINAS Y EFECTOS ESPECIALES (PIROTECNIA, POLVORA FRÍA Y CO2) ACTIVACIÓN DETRAS DE TARIMA PREMIACIÓN EN EL MOMENTO QUE EL EQUIPO CAMPEÓN LEVANTA EL TROFEO (FINAL VUELTA).
* 4 TOTEM ILUMINADOS DE 5M x 2M PARA UBICAR 2 A CADA COSTADO DE LA TARIMA (FINAL VUELTA).
* PIROTECNIA EN DOS MOMENTOS: CUANDO SALEN LOS JUGADORES A ACTOS PROTOCOLARIOS (1 MINUTO) Y CUANDO EL EQUIPO CAMPEÓN LEVANTA EL TROFEO ENTREGADO EN TARIMA. ACTIVACIÓN EXTERIOR DEL ESTADIO (FINAL VUELTA).
* EFECTOS ESPECIALES (POLVORA FRÍA Y CO2) PARA SALIDA DE JUGADORES A ACTOS PROTOCOLARIOS (FINAL IDA Y FINAL VUELTA).
* VALLA DE CAMPEONES DE 12M X 0.90M (FINAL VUELTA).
* TARIMA DE PREMIACIÓN DE ALTO IMPACTO Y DOS BASES PARA UBICACIÓN DE MEDIOS GRÁFICOS Y/O PRENSA (FINAL VUELTA).
* ARMADO Y DESARMADO DE TARIMA EN MENOS DE 2 MIN (FINAL VUELTA).
* 120 LOGÍSTICOS PARA OPERACIÓN LOGÍSTICA Y 12 COORDINADORES (FINAL VUELTA).
* 30 LOGÍSTICOS PARA OPERACIÓN LOGÍSTICA Y 12 COORDINADORES (FINAL IDA).
* 2 MODELOS DE PROTOCOLO CON VESTIDO DE GALA (FINAL VUELTA).
* LIMPIEZA DE CAMPO DE JUEGO DEL ESTADIO (FINAL VUELTA).
* GESTIÓN DE PERMISOS ANTE ENTIDADES PARA DESARROLLO DE EVENTO FINAL IDA Y FINAL VUELTA.
* 2 BACKING MULTIMARCA DIMAYOR BETPLAY DE 7 MTS X 2,50 (ANCHO X ALTO) PARA RECIBIR EQUIPOS EN ESTADIO Y PREMIACIÓN (FINAL IDA Y FINAL VUELTA).
* 1 BACKING DE ZONA FLASH ADICIONAL AL DEL ESTADIO (FINAL IDA Y FINAL VUELTA).
* TAPETE BRANDEADO PARA SALIDA PROTOCOLARIA (FINAL IDA Y FINAL VUELTA).
* TAPETE BRANDEADO A LO ANCHO DE LA TARIMA, UBICADO AL FRENTE DE LA MISMA (FINAL VUELTA).
* OPERACIÓN DE 20 BANDERAS TIPO VELA EN ZONA 1.
* EXPERIENCIA Y MOMENTO DE MARCA CON CAMPEÓN (PHOTO OPPORTUNITY)
* TAPETE DE 20 METROS, ALTURA EN PROPORCIÓN QUE LLEVE LA FRASE: FINAL LIGA BETPLAY DIMAYOR (MATERIAL SIMILAR AL TAPETE CIRCULAR DE LA MITAD DE LA CANCHA).
* DOS LOGÍSTICOS BRANDEADOS CON LA MARCA (SUDADERA) CADA UNO CON UNA BANDERA CON EL ESCUDO DEL EQUIPO FINALISTA Y EL LOGO DEL CAMPEONATO (Tamaño de la bandera 1 m. X 1.20 m. Y Asta de PVC de 3 cm. de diámetro X 1 m. de alto)</t>
  </si>
  <si>
    <t>* ARCO DE SALIDA DE JUGADORES ESPECIAL PARA FINALES CON NEON (FINAL IDA Y FINAL VUELTA).
* 6 GLORIFICADORES BRANDEADOS CON MARCA DE COMPETICIÓN (FINAL IDA Y FINAL VUELTA).
* 1 GLORIFICADOR ILUMINADO PARA EL TROFEO (FINAL IDA Y FINAL VUELTA)
* VENTURYS, SERPENTINAS Y EFECTOS ESPECIALES (PIROTECNIA, POLVORA FRÍA Y CO2) ACTIVACIÓN DETRAS DE TARIMA PREMIACIÓN EN EL MOMENTO QUE EL EQUIPO CAMPEÓN LEVANTA EL TROFEO (FINAL VUELTA).
* 4 TOTEM ILUMINADOS DE 5M x 2M PARA UBICAR 2 A CADA COSTADO DE LA TARIMA (FINAL VUELTA).
* PIROTECNIA EN DOS MOMENTOS: CUANDO SALEN LOS JUGADORES A ACTOS PROTOCOLARIOS (1 MINUTO) Y CUANDO EL EQUIPO CAMPEÓN LEVANTA EL TROFEO ENTREGADO EN TARIMA. ACTIVACIÓN EXTERIOR DEL ESTADIO (FINAL VUELTA).
* EFECTOS ESPECIALES (POLVORA FRÍA Y CO2) PARA SALIDA DE JUGADORES A ACTOS PROTOCOLARIOS (FINAL IDA Y FINAL VUELTA).
* VALLA DE CAMPEONES DE 12M X 0.90M (FINAL VUELTA).
* TARIMA DE PREMIACIÓN DE ALTO IMPACTO Y DOS BASES PARA UBICACIÓN DE MEDIOS GRÁFICOS Y/O PRENSA (FINAL VUELTA).
* ARMADO Y DESARMADO DE TARIMA EN MENOS DE 2 MIN (FINAL VUELTA).
* 120 LOGÍSTICOS PARA OPERACIÓN LOGÍSTICA Y 12 COORDINADORES (FINAL VUELTA).
* 30 LOGÍSTICOS PARA OPERACIÓN LOGÍSTICA Y 12 COORDINADORES (FINAL IDA).
* 2 MODELOS DE PROTOCOLO CON VESTIDO DE GALA (FINAL VUELTA).
* LIMPIEZA DE CAMPO DE JUEGO DEL ESTADIO (FINAL VUELTA).
* GESTIÓN DE PERMISOS ANTE ENTIDADES PARA DESARROLLO DE EVENTO FINAL IDA Y FINAL VUELTA.
* 2 BACKING MULTIMARCA DIMAYOR BETPLAY DE 7 MTS X 2,50 (ANCHO X ALTO) PARA RECIBIR EQUIPOS EN ESTADIO Y PREMIACIÓN (FINAL IDA Y FINAL VUELTA).
* 1 BACKING DE ZONA FLASH ADICIONAL AL DEL ESTADIO (FINAL IDA Y FINAL VUELTA).
* TAPETE BRANDEADO PARA SALIDA PROTOCOLARIA (FINAL IDA Y FINAL VUELTA).
* TAPETE BRANDEADO A LO ANCHO DE LA TARIMA, UBICADO AL FRENTE DE LA MISMA (FINAL VUELTA).
* OPERACIÓN DE 20 BANDERAS TIPO VELA EN ZONA 1.
* EXPERIENCIA Y MOMENTO DE MARCA CON CAMPEÓN (PHOTO OPPORTUNITY)
* TAPETE DE 20 METROS, ALTURA EN PROPORCIÓN QUE LLEVE LA FRASE: FINAL TORNEO BETPLAY DIMAYOR (MATERIAL SIMILAR AL TAPETE CIRCULAR DE LA MITAD DE LA CANCHA).
*  DOS LOGÍSTICOS BRANDEADOS CON LA MARCA (SUDADERA) CADA UNO CON UNA BANDERA CON EL ESCUDO DEL EQUIPO FINALISTA Y EL LOGO DEL CAMPEONATO (Tamaño de la bandera 1 m. X 1.20 m. Y Asta de PVC de 3 cm. de diámetro X 1 m. de alto).</t>
  </si>
  <si>
    <t>* ARCO DE SALIDA DE JUGADORES ESPECIAL PARA FINALES CON NEON (FINAL IDA Y FINAL VUELTA).
* 6 GLORIFICADORES BRANDEADOS CON MARCA DE COMPETICIÓN (FINAL IDA Y FINAL VUELTA).
* 1 GLORIFICADOR ILUMINADO PARA EL TROFEO (FINAL IDA Y FINAL VUELTA)
* VENTURYS, SERPENTINAS Y EFECTOS ESPECIALES (PIROTECNIA, POLVORA FRÍA Y CO2) ACTIVACIÓN DETRAS DE TARIMA PREMIACIÓN EN EL MOMENTO QUE EL EQUIPO CAMPEÓN LEVANTA EL TROFEO (FINAL VUELTA).
* 4 TOTEM ILUMINADOS DE 5M x 2M PARA UBICAR 2 A CADA COSTADO DE LA TARIMA (FINAL VUELTA).
* PIROTECNIA EN DOS MOMENTOS: CUANDO SALEN LOS JUGADORES A ACTOS PROTOCOLARIOS (1 MINUTO) Y CUANDO EL EQUIPO CAMPEÓN LEVANTA EL TROFEO ENTREGADO EN TARIMA. ACTIVACIÓN EXTERIOR DEL ESTADIO (FINAL VUELTA).
* EFECTOS ESPECIALES (POLVORA FRÍA Y CO2) PARA SALIDA DE JUGADORES A ACTOS PROTOCOLARIOS (FINAL IDA Y FINAL VUELTA).
* VALLA DE CAMPEONES DE 12M X 0.90M (FINAL VUELTA).
* TARIMA DE PREMIACIÓN DE ALTO IMPACTO Y DOS BASES PARA UBICACIÓN DE MEDIOS GRÁFICOS Y/O PRENSA (FINAL VUELTA).
* ARMADO Y DESARMADO DE TARIMA EN MENOS DE 2 MIN (FINAL VUELTA).
* 120 LOGÍSTICOS PARA OPERACIÓN LOGÍSTICA Y 12 COORDINADORES (FINAL VUELTA).
* 30 LOGÍSTICOS PARA OPERACIÓN LOGÍSTICA Y 12 COORDINADORES (FINAL IDA).
* 2 MODELOS DE PROTOCOLO CON VESTIDO DE GALA (FINAL VUELTA).
* LIMPIEZA DE CAMPO DE JUEGO DEL ESTADIO (FINAL VUELTA).
* GESTIÓN DE PERMISOS ANTE ENTIDADES PARA DESARROLLO DE EVENTO FINAL IDA Y FINAL VUELTA.
* 2 BACKING MULTIMARCA DIMAYOR BETPLAY DE 7 MTS X 2,50 (ANCHO X ALTO) PARA RECIBIR EQUIPOS EN ESTADIO Y PREMIACIÓN (FINAL IDA Y FINAL VUELTA).
* 1 BACKING DE ZONA FLASH ADICIONAL AL DEL ESTADIO (FINAL IDA Y FINAL VUELTA).
* TAPETE BRANDEADO PARA SALIDA PROTOCOLARIA (FINAL IDA Y FINAL VUELTA).
* TAPETE BRANDEADO A LO ANCHO DE LA TARIMA, UBICADO AL FRENTE DE LA MISMA (FINAL VUELTA).
* OPERACIÓN DE 20 BANDERAS TIPO VELA EN ZONA 1.
* EXPERIENCIA Y MOMENTO DE MARCA CON CAMPEÓN (PHOTO OPPORTUNITY)
* TAPETE DE 20 METROS, ALTURA EN PROPORCIÓN QUE LLEVE LA FRASE: GRAN FINAL TORNEO  BETPLAY DIMAYOR (MATERIAL SIMILAR AL TAPETE CIRCULAR DE LA MITAD DE LA CANCHA).
*  DOS LOGÍSTICOS BRANDEADOS CON LA MARCA (SUDADERA) CADA UNO CON UNA BANDERA CON EL ESCUDO DEL EQUIPO FINALISTA Y EL LOGO DEL CAMPEONATO (Tamaño de la bandera 1 m. X 1.20 m. Y Asta de PVC de 3 cm. de diámetro X 1 m. de alto)</t>
  </si>
  <si>
    <t>FINAL FUTBOL DE SALÓN MASCULINO B 2026</t>
  </si>
  <si>
    <t>FINAL FUTBOL DE SALÓN MASCULINO A 2026</t>
  </si>
  <si>
    <t>FINAL FUTBOL DE SALÓN FEMENINO 2026</t>
  </si>
  <si>
    <t>RUEDA DE PRENSA FINAL IDA Y VUELTA SUPERLIGA I-2027</t>
  </si>
  <si>
    <t>FINAL LIGA I-2026 (IDA Y VUELTA)</t>
  </si>
  <si>
    <t>RUEDA DE PRENSA FINAL IDA Y VUELTA LIGA I-2026</t>
  </si>
  <si>
    <t>SORTEO LIGA I-2026</t>
  </si>
  <si>
    <t>FINAL TORNEO I-2026 (IDA Y VUELTA)</t>
  </si>
  <si>
    <t>RUEDA DE PRENSA TORNEO I-2026</t>
  </si>
  <si>
    <t>SORTEO TORNEO I-2026</t>
  </si>
  <si>
    <t>FINAL LIGA FEMENINA 2026 (IDA Y VUELTA)</t>
  </si>
  <si>
    <t>RUEDA DE PRENSA LIGA FEMENINA 2026</t>
  </si>
  <si>
    <t>SORTEO LIGA FEMENINA 2026</t>
  </si>
  <si>
    <t>FINAL LIGA II-2026 (IDA Y VUELTA)</t>
  </si>
  <si>
    <t>RUEDA DE PRENSA LIGA II-2026</t>
  </si>
  <si>
    <t>1/01/2026 y /1/04/2026</t>
  </si>
  <si>
    <t>10/01/2026 y 1/04/2026</t>
  </si>
  <si>
    <t>FINAL TORNEO II-2026 (IDA Y VUELTA)</t>
  </si>
  <si>
    <t>RUEDA DE PRENSA TORNEO II-2026</t>
  </si>
  <si>
    <t>SORTEO TORNEO II-2026</t>
  </si>
  <si>
    <t>GRAN FINAL DE TORNEO 2026 (IDA Y VUELTA)</t>
  </si>
  <si>
    <t>RUEDA DE PRENSA GRAN FINAL DE TORNEO 2026</t>
  </si>
  <si>
    <t>REPECHAJE TORNEO 2026 (IDA Y VUELTA)</t>
  </si>
  <si>
    <t>FINAL COPA 2026</t>
  </si>
  <si>
    <t>RUEDA DE PRENSA COPA 2026</t>
  </si>
  <si>
    <t>SORTEO COPA 2026</t>
  </si>
  <si>
    <t>FINAL FUTBOL TORNEO DEL OLAYA 2027</t>
  </si>
  <si>
    <t>SORTEO TORNEO DEL OLAYA 2027</t>
  </si>
  <si>
    <t>SORTEO COMPETICIONES FUTBOL DE SALÓN 2026</t>
  </si>
  <si>
    <t>I-2026</t>
  </si>
  <si>
    <t>II-2026</t>
  </si>
  <si>
    <t>FINAL LIGA DE BESIBOL 2027</t>
  </si>
  <si>
    <t>LIGA I-2026</t>
  </si>
  <si>
    <t>TORNEO I-2026</t>
  </si>
  <si>
    <t>LIGA II-2026</t>
  </si>
  <si>
    <t>RESUMEN MATERIAL MERCHANDISING EN ESTADIOS 2026</t>
  </si>
  <si>
    <t>RESUMEN EXPERIENCIAS EN ESTADIOS 2026</t>
  </si>
  <si>
    <t>RESUMEN LOGÍSTICA DE COMPETICIONES 2026</t>
  </si>
  <si>
    <t>RESUMEN MONTAJE FINALES 2026</t>
  </si>
  <si>
    <t>MONTAJE FINALES Y OTROS BETPLAY DIMAYOR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</si>
</sst>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32" x14ac:knownFonts="1">
    <font>
      <sz val="11"/>
      <color theme="1"/>
      <name val="Calibri"/>
      <family val="2"/>
      <scheme val="minor"/>
    </font>
    <font>
      <sz val="12"/>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6"/>
      <color theme="1"/>
      <name val="Calibri"/>
      <family val="2"/>
      <scheme val="minor"/>
    </font>
    <font>
      <b/>
      <sz val="18"/>
      <color theme="0"/>
      <name val="Calibri"/>
      <family val="2"/>
      <scheme val="minor"/>
    </font>
    <font>
      <b/>
      <sz val="10"/>
      <color theme="0"/>
      <name val="Century Gothic"/>
      <family val="2"/>
    </font>
    <font>
      <b/>
      <sz val="10"/>
      <name val="Century Gothic"/>
      <family val="2"/>
    </font>
    <font>
      <sz val="11"/>
      <name val="Century Gothic"/>
      <family val="2"/>
    </font>
    <font>
      <sz val="10"/>
      <name val="Century Gothic"/>
      <family val="2"/>
    </font>
    <font>
      <sz val="11"/>
      <name val="Calibri"/>
      <family val="2"/>
      <scheme val="minor"/>
    </font>
    <font>
      <b/>
      <sz val="18"/>
      <color theme="1"/>
      <name val="Calibri"/>
      <family val="2"/>
      <scheme val="minor"/>
    </font>
    <font>
      <b/>
      <sz val="16"/>
      <color theme="1"/>
      <name val="Calibri"/>
      <family val="2"/>
      <scheme val="minor"/>
    </font>
    <font>
      <b/>
      <sz val="11"/>
      <name val="Century Gothic"/>
      <family val="2"/>
    </font>
    <font>
      <sz val="9"/>
      <name val="Century Gothic"/>
      <family val="2"/>
    </font>
    <font>
      <b/>
      <sz val="22"/>
      <color theme="0"/>
      <name val="Calibri"/>
      <family val="2"/>
      <scheme val="minor"/>
    </font>
    <font>
      <b/>
      <sz val="20"/>
      <color theme="0"/>
      <name val="Calibri"/>
      <family val="2"/>
      <scheme val="minor"/>
    </font>
    <font>
      <b/>
      <sz val="12"/>
      <color theme="0"/>
      <name val="Century Gothic"/>
      <family val="2"/>
    </font>
    <font>
      <sz val="12"/>
      <color theme="1"/>
      <name val="Calibri"/>
      <family val="2"/>
      <scheme val="minor"/>
    </font>
    <font>
      <sz val="12"/>
      <color theme="1"/>
      <name val="Century Gothic"/>
      <family val="1"/>
    </font>
    <font>
      <b/>
      <sz val="16"/>
      <color theme="1"/>
      <name val="Century Gothic"/>
      <family val="2"/>
    </font>
    <font>
      <sz val="12"/>
      <color theme="1"/>
      <name val="Century Gothic"/>
      <family val="2"/>
    </font>
    <font>
      <b/>
      <sz val="12"/>
      <color theme="1"/>
      <name val="Century Gothic"/>
      <family val="2"/>
    </font>
    <font>
      <b/>
      <sz val="14"/>
      <color theme="1"/>
      <name val="Century Gothic"/>
      <family val="2"/>
    </font>
    <font>
      <sz val="14"/>
      <color theme="1"/>
      <name val="Century Gothic"/>
      <family val="2"/>
    </font>
    <font>
      <b/>
      <sz val="11"/>
      <color theme="1"/>
      <name val="Century Gothic"/>
      <family val="2"/>
    </font>
    <font>
      <sz val="11"/>
      <color theme="1"/>
      <name val="Century Gothic"/>
      <family val="2"/>
    </font>
    <font>
      <b/>
      <sz val="11"/>
      <color theme="0"/>
      <name val="Calibri"/>
      <family val="2"/>
      <scheme val="minor"/>
    </font>
    <font>
      <sz val="16"/>
      <color theme="1"/>
      <name val="Century Gothic"/>
      <family val="2"/>
    </font>
    <font>
      <sz val="16"/>
      <name val="Century Gothic"/>
      <family val="2"/>
    </font>
    <font>
      <b/>
      <sz val="16"/>
      <color theme="0"/>
      <name val="Calibri"/>
      <family val="2"/>
      <scheme val="minor"/>
    </font>
  </fonts>
  <fills count="10">
    <fill>
      <patternFill patternType="none"/>
    </fill>
    <fill>
      <patternFill patternType="gray125"/>
    </fill>
    <fill>
      <patternFill patternType="solid">
        <fgColor theme="8"/>
        <bgColor indexed="64"/>
      </patternFill>
    </fill>
    <fill>
      <patternFill patternType="solid">
        <fgColor theme="0" tint="-0.14999847407452621"/>
        <bgColor indexed="64"/>
      </patternFill>
    </fill>
    <fill>
      <patternFill patternType="solid">
        <fgColor theme="3" tint="-0.249977111117893"/>
        <bgColor indexed="64"/>
      </patternFill>
    </fill>
    <fill>
      <patternFill patternType="solid">
        <fgColor theme="2" tint="-0.499984740745262"/>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theme="0"/>
        <bgColor indexed="64"/>
      </patternFill>
    </fill>
    <fill>
      <patternFill patternType="solid">
        <fgColor rgb="FFFFFFFF"/>
        <bgColor rgb="FF000000"/>
      </patternFill>
    </fill>
  </fills>
  <borders count="1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3">
    <xf numFmtId="0" fontId="0" fillId="0" borderId="0"/>
    <xf numFmtId="41" fontId="2" fillId="0" borderId="0" applyFont="0" applyFill="0" applyBorder="0" applyAlignment="0" applyProtection="0"/>
    <xf numFmtId="0" fontId="19" fillId="0" borderId="0"/>
  </cellStyleXfs>
  <cellXfs count="143">
    <xf numFmtId="0" fontId="0" fillId="0" borderId="0" xfId="0"/>
    <xf numFmtId="0" fontId="0" fillId="0" borderId="0" xfId="0" applyProtection="1">
      <protection locked="0"/>
    </xf>
    <xf numFmtId="0" fontId="0" fillId="0" borderId="0" xfId="0" applyProtection="1">
      <protection locked="0" hidden="1"/>
    </xf>
    <xf numFmtId="0" fontId="0" fillId="0" borderId="0" xfId="0" applyProtection="1">
      <protection hidden="1"/>
    </xf>
    <xf numFmtId="0" fontId="5" fillId="0" borderId="0" xfId="0" applyFont="1" applyProtection="1">
      <protection locked="0"/>
    </xf>
    <xf numFmtId="0" fontId="6" fillId="2" borderId="3" xfId="0" applyFont="1" applyFill="1" applyBorder="1"/>
    <xf numFmtId="0" fontId="6" fillId="2" borderId="2" xfId="0" applyFont="1" applyFill="1" applyBorder="1"/>
    <xf numFmtId="0" fontId="4" fillId="2" borderId="2" xfId="0" applyFont="1" applyFill="1" applyBorder="1"/>
    <xf numFmtId="0" fontId="4" fillId="2" borderId="4" xfId="0" applyFont="1" applyFill="1" applyBorder="1" applyProtection="1">
      <protection hidden="1"/>
    </xf>
    <xf numFmtId="0" fontId="4" fillId="2" borderId="0" xfId="0" applyFont="1" applyFill="1" applyProtection="1">
      <protection locked="0"/>
    </xf>
    <xf numFmtId="0" fontId="6" fillId="2" borderId="4" xfId="0" applyFont="1" applyFill="1" applyBorder="1" applyProtection="1">
      <protection hidden="1"/>
    </xf>
    <xf numFmtId="0" fontId="7" fillId="2" borderId="5" xfId="0" applyFont="1" applyFill="1" applyBorder="1" applyAlignment="1">
      <alignment horizontal="center" vertical="center" wrapText="1"/>
    </xf>
    <xf numFmtId="0" fontId="7" fillId="2" borderId="5" xfId="0" applyFont="1" applyFill="1" applyBorder="1" applyAlignment="1" applyProtection="1">
      <alignment horizontal="center" vertical="center" wrapText="1"/>
      <protection hidden="1"/>
    </xf>
    <xf numFmtId="0" fontId="8" fillId="3" borderId="5" xfId="0" applyFont="1" applyFill="1" applyBorder="1" applyAlignment="1" applyProtection="1">
      <alignment horizontal="center" vertical="center" wrapText="1"/>
      <protection locked="0"/>
    </xf>
    <xf numFmtId="0" fontId="7" fillId="4" borderId="5" xfId="0" applyFont="1" applyFill="1" applyBorder="1" applyAlignment="1">
      <alignment horizontal="center" vertical="center" wrapText="1"/>
    </xf>
    <xf numFmtId="0" fontId="7" fillId="5" borderId="3" xfId="0" applyFont="1" applyFill="1" applyBorder="1" applyAlignment="1" applyProtection="1">
      <alignment horizontal="center" vertical="center" wrapText="1"/>
      <protection hidden="1"/>
    </xf>
    <xf numFmtId="0" fontId="0" fillId="0" borderId="0" xfId="0" applyAlignment="1" applyProtection="1">
      <alignment wrapText="1"/>
      <protection locked="0"/>
    </xf>
    <xf numFmtId="0" fontId="9" fillId="0" borderId="5"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5" xfId="0" applyFont="1" applyBorder="1" applyAlignment="1">
      <alignment horizontal="left" vertical="center" wrapText="1"/>
    </xf>
    <xf numFmtId="0" fontId="10" fillId="0" borderId="5" xfId="0" applyFont="1" applyBorder="1" applyAlignment="1" applyProtection="1">
      <alignment horizontal="center" vertical="center" wrapText="1"/>
      <protection hidden="1"/>
    </xf>
    <xf numFmtId="0" fontId="9" fillId="0" borderId="5" xfId="0" applyFont="1" applyBorder="1" applyAlignment="1" applyProtection="1">
      <alignment horizontal="center" vertical="center" wrapText="1"/>
      <protection locked="0"/>
    </xf>
    <xf numFmtId="0" fontId="0" fillId="0" borderId="5" xfId="0" applyBorder="1" applyAlignment="1" applyProtection="1">
      <alignment horizontal="center" vertical="center" wrapText="1"/>
      <protection locked="0"/>
    </xf>
    <xf numFmtId="41" fontId="11" fillId="6" borderId="5" xfId="1" applyFont="1" applyFill="1" applyBorder="1" applyAlignment="1" applyProtection="1">
      <alignment horizontal="center" vertical="center" wrapText="1"/>
      <protection locked="0"/>
    </xf>
    <xf numFmtId="41" fontId="0" fillId="0" borderId="5" xfId="1" applyFont="1" applyBorder="1" applyAlignment="1" applyProtection="1">
      <alignment horizontal="center" vertical="center" wrapText="1"/>
      <protection hidden="1"/>
    </xf>
    <xf numFmtId="0" fontId="10" fillId="0" borderId="6" xfId="0" applyFont="1" applyBorder="1" applyAlignment="1">
      <alignment horizontal="center" vertical="center" wrapText="1"/>
    </xf>
    <xf numFmtId="0" fontId="9" fillId="0" borderId="0" xfId="0" applyFont="1" applyAlignment="1" applyProtection="1">
      <alignment horizontal="center" vertical="center" wrapText="1"/>
      <protection locked="0"/>
    </xf>
    <xf numFmtId="0" fontId="12" fillId="0" borderId="5" xfId="0" applyFont="1" applyBorder="1"/>
    <xf numFmtId="41" fontId="12" fillId="0" borderId="5" xfId="0" applyNumberFormat="1" applyFont="1" applyBorder="1" applyProtection="1">
      <protection hidden="1"/>
    </xf>
    <xf numFmtId="0" fontId="6" fillId="2" borderId="0" xfId="0" applyFont="1" applyFill="1"/>
    <xf numFmtId="0" fontId="4" fillId="2" borderId="0" xfId="0" applyFont="1" applyFill="1"/>
    <xf numFmtId="0" fontId="4" fillId="2" borderId="0" xfId="0" applyFont="1" applyFill="1" applyProtection="1">
      <protection hidden="1"/>
    </xf>
    <xf numFmtId="0" fontId="0" fillId="0" borderId="5" xfId="0" applyBorder="1"/>
    <xf numFmtId="41" fontId="0" fillId="0" borderId="5" xfId="0" applyNumberFormat="1" applyBorder="1" applyProtection="1">
      <protection hidden="1"/>
    </xf>
    <xf numFmtId="0" fontId="5" fillId="0" borderId="0" xfId="0" applyFont="1"/>
    <xf numFmtId="0" fontId="12" fillId="0" borderId="0" xfId="0" applyFont="1"/>
    <xf numFmtId="0" fontId="6" fillId="2" borderId="4" xfId="0" applyFont="1" applyFill="1" applyBorder="1"/>
    <xf numFmtId="0" fontId="7" fillId="5" borderId="3" xfId="0" applyFont="1" applyFill="1" applyBorder="1" applyAlignment="1">
      <alignment horizontal="center" vertical="center" wrapText="1"/>
    </xf>
    <xf numFmtId="1" fontId="0" fillId="0" borderId="5" xfId="0" applyNumberFormat="1" applyBorder="1" applyAlignment="1">
      <alignment horizontal="center" vertical="center" wrapText="1"/>
    </xf>
    <xf numFmtId="41" fontId="0" fillId="6" borderId="5" xfId="1" applyFont="1" applyFill="1" applyBorder="1" applyAlignment="1" applyProtection="1">
      <alignment horizontal="center" vertical="center" wrapText="1"/>
      <protection locked="0"/>
    </xf>
    <xf numFmtId="41" fontId="0" fillId="0" borderId="5" xfId="1" applyFont="1" applyBorder="1" applyAlignment="1" applyProtection="1">
      <alignment horizontal="center" vertical="center" wrapText="1"/>
    </xf>
    <xf numFmtId="0" fontId="0" fillId="0" borderId="0" xfId="0" applyAlignment="1">
      <alignment wrapText="1"/>
    </xf>
    <xf numFmtId="0" fontId="13" fillId="0" borderId="5" xfId="0" applyFont="1" applyBorder="1" applyAlignment="1">
      <alignment horizontal="right"/>
    </xf>
    <xf numFmtId="41" fontId="13" fillId="0" borderId="5" xfId="0" applyNumberFormat="1" applyFont="1" applyBorder="1" applyAlignment="1">
      <alignment horizontal="right"/>
    </xf>
    <xf numFmtId="0" fontId="0" fillId="0" borderId="0" xfId="0" applyAlignment="1">
      <alignment horizontal="right"/>
    </xf>
    <xf numFmtId="0" fontId="6" fillId="2" borderId="7" xfId="0" applyFont="1" applyFill="1" applyBorder="1"/>
    <xf numFmtId="0" fontId="6" fillId="2" borderId="8" xfId="0" applyFont="1" applyFill="1" applyBorder="1"/>
    <xf numFmtId="0" fontId="6" fillId="2" borderId="9" xfId="0" applyFont="1" applyFill="1" applyBorder="1"/>
    <xf numFmtId="0" fontId="7" fillId="4" borderId="4" xfId="0" applyFont="1" applyFill="1" applyBorder="1" applyAlignment="1">
      <alignment horizontal="center" vertical="center" wrapText="1"/>
    </xf>
    <xf numFmtId="41" fontId="0" fillId="0" borderId="5" xfId="0" applyNumberFormat="1" applyBorder="1"/>
    <xf numFmtId="0" fontId="14" fillId="0" borderId="5" xfId="0" applyFont="1" applyBorder="1" applyAlignment="1">
      <alignment horizontal="left" vertical="center" wrapText="1"/>
    </xf>
    <xf numFmtId="41" fontId="3" fillId="0" borderId="5" xfId="0" applyNumberFormat="1" applyFont="1" applyBorder="1"/>
    <xf numFmtId="0" fontId="3" fillId="0" borderId="0" xfId="0" applyFont="1"/>
    <xf numFmtId="41" fontId="3" fillId="0" borderId="0" xfId="0" applyNumberFormat="1" applyFont="1"/>
    <xf numFmtId="0" fontId="15" fillId="0" borderId="5" xfId="0" applyFont="1" applyBorder="1" applyAlignment="1">
      <alignment horizontal="left" vertical="center" wrapText="1"/>
    </xf>
    <xf numFmtId="14" fontId="0" fillId="0" borderId="5" xfId="0" applyNumberFormat="1" applyBorder="1" applyAlignment="1">
      <alignment horizontal="center" vertical="center" wrapText="1"/>
    </xf>
    <xf numFmtId="49" fontId="15" fillId="0" borderId="5" xfId="0" applyNumberFormat="1" applyFont="1" applyBorder="1" applyAlignment="1">
      <alignment horizontal="left" vertical="center" wrapText="1"/>
    </xf>
    <xf numFmtId="41" fontId="9" fillId="0" borderId="5" xfId="0" applyNumberFormat="1" applyFont="1" applyBorder="1" applyAlignment="1" applyProtection="1">
      <alignment horizontal="left" vertical="center" wrapText="1"/>
      <protection hidden="1"/>
    </xf>
    <xf numFmtId="41" fontId="3" fillId="0" borderId="5" xfId="0" applyNumberFormat="1" applyFont="1" applyBorder="1" applyProtection="1">
      <protection hidden="1"/>
    </xf>
    <xf numFmtId="0" fontId="14" fillId="0" borderId="5" xfId="0" applyFont="1" applyBorder="1" applyAlignment="1">
      <alignment horizontal="center" vertical="center" wrapText="1"/>
    </xf>
    <xf numFmtId="0" fontId="5" fillId="0" borderId="1" xfId="0" applyFont="1" applyBorder="1"/>
    <xf numFmtId="0" fontId="5" fillId="0" borderId="2" xfId="0" applyFont="1" applyBorder="1"/>
    <xf numFmtId="0" fontId="5" fillId="0" borderId="1" xfId="0" applyFont="1" applyBorder="1" applyProtection="1">
      <protection locked="0"/>
    </xf>
    <xf numFmtId="0" fontId="7" fillId="5" borderId="5" xfId="0" applyFont="1" applyFill="1" applyBorder="1" applyAlignment="1">
      <alignment horizontal="center" vertical="center" wrapText="1"/>
    </xf>
    <xf numFmtId="0" fontId="3" fillId="0" borderId="5" xfId="0" applyFont="1" applyBorder="1" applyAlignment="1">
      <alignment horizontal="right"/>
    </xf>
    <xf numFmtId="0" fontId="9" fillId="0" borderId="5" xfId="0" applyFont="1" applyBorder="1" applyAlignment="1">
      <alignment horizontal="left" vertical="center" wrapText="1"/>
    </xf>
    <xf numFmtId="41" fontId="9" fillId="0" borderId="5" xfId="0" applyNumberFormat="1" applyFont="1" applyBorder="1" applyAlignment="1">
      <alignment horizontal="left" vertical="center" wrapText="1"/>
    </xf>
    <xf numFmtId="0" fontId="18" fillId="5" borderId="3" xfId="0" applyFont="1" applyFill="1" applyBorder="1" applyAlignment="1">
      <alignment horizontal="center" vertical="center" wrapText="1"/>
    </xf>
    <xf numFmtId="0" fontId="18" fillId="4" borderId="5" xfId="0" applyFont="1" applyFill="1" applyBorder="1" applyAlignment="1">
      <alignment horizontal="center" vertical="center" wrapText="1"/>
    </xf>
    <xf numFmtId="0" fontId="20" fillId="0" borderId="5" xfId="2" applyFont="1" applyBorder="1"/>
    <xf numFmtId="0" fontId="20" fillId="8" borderId="5" xfId="2" applyFont="1" applyFill="1" applyBorder="1"/>
    <xf numFmtId="0" fontId="20" fillId="9" borderId="5" xfId="0" applyFont="1" applyFill="1" applyBorder="1"/>
    <xf numFmtId="0" fontId="20" fillId="9" borderId="5" xfId="0" applyFont="1" applyFill="1" applyBorder="1" applyAlignment="1">
      <alignment horizontal="left"/>
    </xf>
    <xf numFmtId="0" fontId="20" fillId="0" borderId="5" xfId="0" applyFont="1" applyBorder="1"/>
    <xf numFmtId="0" fontId="20" fillId="0" borderId="5" xfId="0" applyFont="1" applyBorder="1" applyAlignment="1">
      <alignment horizontal="left"/>
    </xf>
    <xf numFmtId="0" fontId="21" fillId="0" borderId="0" xfId="2" applyFont="1"/>
    <xf numFmtId="0" fontId="22" fillId="0" borderId="0" xfId="2" applyFont="1"/>
    <xf numFmtId="0" fontId="23" fillId="0" borderId="0" xfId="2" applyFont="1"/>
    <xf numFmtId="0" fontId="22" fillId="0" borderId="13" xfId="2" applyFont="1" applyBorder="1"/>
    <xf numFmtId="0" fontId="22" fillId="0" borderId="14" xfId="2" applyFont="1" applyBorder="1"/>
    <xf numFmtId="0" fontId="24" fillId="0" borderId="15" xfId="2" applyFont="1" applyBorder="1"/>
    <xf numFmtId="0" fontId="24" fillId="0" borderId="16" xfId="2" applyFont="1" applyBorder="1"/>
    <xf numFmtId="0" fontId="24" fillId="0" borderId="0" xfId="2" applyFont="1"/>
    <xf numFmtId="0" fontId="25" fillId="0" borderId="0" xfId="2" applyFont="1"/>
    <xf numFmtId="41" fontId="26" fillId="0" borderId="5" xfId="0" applyNumberFormat="1" applyFont="1" applyBorder="1"/>
    <xf numFmtId="41" fontId="27" fillId="0" borderId="5" xfId="0" applyNumberFormat="1" applyFont="1" applyBorder="1"/>
    <xf numFmtId="0" fontId="26" fillId="0" borderId="5" xfId="0" applyFont="1" applyBorder="1" applyAlignment="1">
      <alignment horizontal="right"/>
    </xf>
    <xf numFmtId="0" fontId="9" fillId="0" borderId="4" xfId="0" applyFont="1" applyBorder="1" applyAlignment="1">
      <alignment horizontal="left" vertical="center" wrapText="1"/>
    </xf>
    <xf numFmtId="0" fontId="27" fillId="0" borderId="5" xfId="0" applyFont="1" applyBorder="1"/>
    <xf numFmtId="9" fontId="0" fillId="0" borderId="0" xfId="0" applyNumberFormat="1" applyProtection="1">
      <protection locked="0"/>
    </xf>
    <xf numFmtId="41" fontId="0" fillId="0" borderId="0" xfId="0" applyNumberFormat="1" applyAlignment="1" applyProtection="1">
      <alignment wrapText="1"/>
      <protection locked="0"/>
    </xf>
    <xf numFmtId="0" fontId="5" fillId="0" borderId="2" xfId="0" applyFont="1" applyBorder="1" applyAlignment="1" applyProtection="1">
      <alignment horizontal="center"/>
      <protection locked="0"/>
    </xf>
    <xf numFmtId="41" fontId="0" fillId="0" borderId="5" xfId="1" applyFont="1" applyFill="1" applyBorder="1" applyAlignment="1" applyProtection="1">
      <alignment horizontal="center" vertical="center" wrapText="1"/>
      <protection hidden="1"/>
    </xf>
    <xf numFmtId="0" fontId="28" fillId="2" borderId="5" xfId="0" applyFont="1" applyFill="1" applyBorder="1"/>
    <xf numFmtId="0" fontId="28" fillId="2" borderId="5" xfId="0" applyFont="1" applyFill="1" applyBorder="1" applyProtection="1">
      <protection hidden="1"/>
    </xf>
    <xf numFmtId="0" fontId="10" fillId="0" borderId="4" xfId="0" applyFont="1" applyBorder="1" applyAlignment="1">
      <alignment vertical="center" wrapText="1"/>
    </xf>
    <xf numFmtId="0" fontId="10" fillId="0" borderId="5" xfId="0" applyFont="1" applyBorder="1" applyAlignment="1">
      <alignment vertical="center" wrapText="1"/>
    </xf>
    <xf numFmtId="0" fontId="9" fillId="0" borderId="5" xfId="0" applyFont="1" applyBorder="1" applyAlignment="1">
      <alignment vertical="center" wrapText="1"/>
    </xf>
    <xf numFmtId="0" fontId="0" fillId="0" borderId="0" xfId="0" applyAlignment="1" applyProtection="1">
      <alignment horizontal="left"/>
      <protection locked="0"/>
    </xf>
    <xf numFmtId="0" fontId="5" fillId="0" borderId="0" xfId="0" applyFont="1" applyAlignment="1" applyProtection="1">
      <alignment horizontal="left"/>
      <protection locked="0"/>
    </xf>
    <xf numFmtId="0" fontId="0" fillId="0" borderId="0" xfId="0" applyAlignment="1">
      <alignment horizontal="left"/>
    </xf>
    <xf numFmtId="0" fontId="4" fillId="2" borderId="2" xfId="0" applyFont="1" applyFill="1" applyBorder="1" applyAlignment="1">
      <alignment horizontal="left"/>
    </xf>
    <xf numFmtId="0" fontId="7" fillId="2" borderId="5" xfId="0" applyFont="1" applyFill="1" applyBorder="1" applyAlignment="1">
      <alignment horizontal="left" vertical="center" wrapText="1"/>
    </xf>
    <xf numFmtId="41" fontId="0" fillId="0" borderId="0" xfId="0" applyNumberFormat="1" applyProtection="1">
      <protection hidden="1"/>
    </xf>
    <xf numFmtId="0" fontId="4" fillId="2" borderId="0" xfId="0" applyFont="1" applyFill="1" applyAlignment="1">
      <alignment horizontal="left"/>
    </xf>
    <xf numFmtId="0" fontId="27" fillId="0" borderId="5" xfId="0" applyFont="1" applyBorder="1" applyAlignment="1">
      <alignment horizontal="left"/>
    </xf>
    <xf numFmtId="0" fontId="27" fillId="0" borderId="5" xfId="0" applyFont="1" applyBorder="1" applyAlignment="1">
      <alignment horizontal="left" wrapText="1"/>
    </xf>
    <xf numFmtId="0" fontId="29" fillId="0" borderId="5" xfId="0" applyFont="1" applyBorder="1" applyAlignment="1">
      <alignment horizontal="left" wrapText="1"/>
    </xf>
    <xf numFmtId="0" fontId="30" fillId="0" borderId="5" xfId="0" applyFont="1" applyBorder="1" applyAlignment="1">
      <alignment horizontal="left" vertical="center" wrapText="1"/>
    </xf>
    <xf numFmtId="41" fontId="13" fillId="0" borderId="5" xfId="0" applyNumberFormat="1" applyFont="1" applyBorder="1" applyProtection="1">
      <protection hidden="1"/>
    </xf>
    <xf numFmtId="0" fontId="0" fillId="0" borderId="0" xfId="0" applyAlignment="1">
      <alignment horizontal="left" wrapText="1"/>
    </xf>
    <xf numFmtId="41" fontId="5" fillId="0" borderId="5" xfId="0" applyNumberFormat="1" applyFont="1" applyBorder="1" applyAlignment="1" applyProtection="1">
      <alignment wrapText="1"/>
      <protection hidden="1"/>
    </xf>
    <xf numFmtId="0" fontId="0" fillId="0" borderId="0" xfId="0" applyAlignment="1" applyProtection="1">
      <alignment wrapText="1"/>
      <protection hidden="1"/>
    </xf>
    <xf numFmtId="0" fontId="31" fillId="7" borderId="0" xfId="0" applyFont="1" applyFill="1" applyAlignment="1">
      <alignment horizontal="center" vertical="center" wrapText="1"/>
    </xf>
    <xf numFmtId="41" fontId="0" fillId="0" borderId="0" xfId="0" applyNumberFormat="1"/>
    <xf numFmtId="0" fontId="1" fillId="0" borderId="0" xfId="0" applyFont="1"/>
    <xf numFmtId="0" fontId="3" fillId="0" borderId="17" xfId="0" applyFont="1" applyBorder="1"/>
    <xf numFmtId="41" fontId="3" fillId="0" borderId="0" xfId="1" applyFont="1"/>
    <xf numFmtId="0" fontId="0" fillId="0" borderId="0" xfId="0" applyAlignment="1">
      <alignment horizontal="center"/>
    </xf>
    <xf numFmtId="0" fontId="5" fillId="0" borderId="1" xfId="0" applyFont="1" applyBorder="1" applyAlignment="1" applyProtection="1">
      <alignment horizontal="center"/>
      <protection locked="0"/>
    </xf>
    <xf numFmtId="0" fontId="5" fillId="0" borderId="2" xfId="0" applyFont="1" applyBorder="1" applyAlignment="1" applyProtection="1">
      <alignment horizontal="center"/>
      <protection locked="0"/>
    </xf>
    <xf numFmtId="0" fontId="9" fillId="0" borderId="5" xfId="0" applyFont="1" applyBorder="1" applyAlignment="1">
      <alignment horizontal="center" vertical="center"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7" borderId="5" xfId="0" applyFont="1" applyFill="1" applyBorder="1" applyAlignment="1">
      <alignment horizontal="center" vertical="center" wrapText="1"/>
    </xf>
    <xf numFmtId="0" fontId="31" fillId="7" borderId="8" xfId="0" applyFont="1" applyFill="1" applyBorder="1" applyAlignment="1">
      <alignment horizontal="center" vertical="center" wrapText="1"/>
    </xf>
    <xf numFmtId="0" fontId="31" fillId="7" borderId="0" xfId="0" applyFont="1" applyFill="1" applyAlignment="1">
      <alignment horizontal="center" vertical="center" wrapText="1"/>
    </xf>
    <xf numFmtId="0" fontId="16" fillId="2" borderId="3" xfId="0" applyFont="1" applyFill="1" applyBorder="1" applyAlignment="1">
      <alignment horizontal="center"/>
    </xf>
    <xf numFmtId="0" fontId="16" fillId="2" borderId="2" xfId="0" applyFont="1" applyFill="1" applyBorder="1" applyAlignment="1">
      <alignment horizontal="center"/>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10" xfId="0" applyFont="1" applyFill="1" applyBorder="1" applyAlignment="1">
      <alignment horizontal="center" vertical="center" wrapText="1"/>
    </xf>
    <xf numFmtId="0" fontId="17" fillId="2" borderId="3" xfId="0" applyFont="1" applyFill="1" applyBorder="1" applyAlignment="1">
      <alignment horizontal="left"/>
    </xf>
    <xf numFmtId="0" fontId="17" fillId="2" borderId="2" xfId="0" applyFont="1" applyFill="1" applyBorder="1" applyAlignment="1">
      <alignment horizontal="left"/>
    </xf>
    <xf numFmtId="0" fontId="17" fillId="2" borderId="4" xfId="0" applyFont="1" applyFill="1" applyBorder="1" applyAlignment="1">
      <alignment horizontal="left"/>
    </xf>
    <xf numFmtId="41" fontId="26" fillId="0" borderId="5" xfId="0" applyNumberFormat="1" applyFont="1" applyBorder="1" applyAlignment="1">
      <alignment horizontal="center"/>
    </xf>
    <xf numFmtId="0" fontId="26" fillId="0" borderId="5" xfId="0" applyFont="1" applyBorder="1" applyAlignment="1">
      <alignment horizontal="center"/>
    </xf>
    <xf numFmtId="41" fontId="26" fillId="0" borderId="0" xfId="0" applyNumberFormat="1" applyFont="1" applyAlignment="1">
      <alignment horizontal="center"/>
    </xf>
    <xf numFmtId="0" fontId="26" fillId="0" borderId="0" xfId="0" applyFont="1" applyAlignment="1">
      <alignment horizontal="center"/>
    </xf>
    <xf numFmtId="0" fontId="21" fillId="0" borderId="0" xfId="2" applyFont="1" applyAlignment="1">
      <alignment horizontal="center"/>
    </xf>
    <xf numFmtId="0" fontId="23" fillId="2" borderId="11" xfId="2" applyFont="1" applyFill="1" applyBorder="1" applyAlignment="1">
      <alignment horizontal="center"/>
    </xf>
    <xf numFmtId="0" fontId="23" fillId="2" borderId="12" xfId="2" applyFont="1" applyFill="1" applyBorder="1" applyAlignment="1">
      <alignment horizontal="center"/>
    </xf>
  </cellXfs>
  <cellStyles count="3">
    <cellStyle name="Millares [0]" xfId="1" builtinId="6"/>
    <cellStyle name="Normal" xfId="0" builtinId="0"/>
    <cellStyle name="Normal 2" xfId="2" xr:uid="{681AEE2F-D593-46E4-B176-6E58AC8A155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jpe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jpeg"/><Relationship Id="rId1"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10.jpeg"/><Relationship Id="rId1" Type="http://schemas.openxmlformats.org/officeDocument/2006/relationships/image" Target="../media/image7.png"/></Relationships>
</file>

<file path=xl/drawings/_rels/drawing5.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11.jpe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xdr:from>
      <xdr:col>1</xdr:col>
      <xdr:colOff>95250</xdr:colOff>
      <xdr:row>2</xdr:row>
      <xdr:rowOff>81643</xdr:rowOff>
    </xdr:from>
    <xdr:to>
      <xdr:col>3</xdr:col>
      <xdr:colOff>760639</xdr:colOff>
      <xdr:row>6</xdr:row>
      <xdr:rowOff>2473</xdr:rowOff>
    </xdr:to>
    <xdr:grpSp>
      <xdr:nvGrpSpPr>
        <xdr:cNvPr id="2" name="Grupo 1">
          <a:extLst>
            <a:ext uri="{FF2B5EF4-FFF2-40B4-BE49-F238E27FC236}">
              <a16:creationId xmlns:a16="http://schemas.microsoft.com/office/drawing/2014/main" id="{D8BE1701-343A-4786-8040-D7EEE016C323}"/>
            </a:ext>
          </a:extLst>
        </xdr:cNvPr>
        <xdr:cNvGrpSpPr/>
      </xdr:nvGrpSpPr>
      <xdr:grpSpPr>
        <a:xfrm>
          <a:off x="285750" y="533854"/>
          <a:ext cx="3155496" cy="1210333"/>
          <a:chOff x="775607" y="414346"/>
          <a:chExt cx="3782786" cy="1391073"/>
        </a:xfrm>
      </xdr:grpSpPr>
      <xdr:grpSp>
        <xdr:nvGrpSpPr>
          <xdr:cNvPr id="3" name="Grupo 2">
            <a:extLst>
              <a:ext uri="{FF2B5EF4-FFF2-40B4-BE49-F238E27FC236}">
                <a16:creationId xmlns:a16="http://schemas.microsoft.com/office/drawing/2014/main" id="{E1856DD7-B087-F01B-2320-FE88D0B2326E}"/>
              </a:ext>
            </a:extLst>
          </xdr:cNvPr>
          <xdr:cNvGrpSpPr/>
        </xdr:nvGrpSpPr>
        <xdr:grpSpPr>
          <a:xfrm>
            <a:off x="775607" y="1061356"/>
            <a:ext cx="3782786" cy="744063"/>
            <a:chOff x="830035" y="25978"/>
            <a:chExt cx="5374822" cy="1125063"/>
          </a:xfrm>
        </xdr:grpSpPr>
        <xdr:pic>
          <xdr:nvPicPr>
            <xdr:cNvPr id="5" name="Imagen 4">
              <a:extLst>
                <a:ext uri="{FF2B5EF4-FFF2-40B4-BE49-F238E27FC236}">
                  <a16:creationId xmlns:a16="http://schemas.microsoft.com/office/drawing/2014/main" id="{09CCFCC8-8A8D-8031-8103-654A44EA1A2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0035" y="163287"/>
              <a:ext cx="3878036" cy="875448"/>
            </a:xfrm>
            <a:prstGeom prst="rect">
              <a:avLst/>
            </a:prstGeom>
          </xdr:spPr>
        </xdr:pic>
        <xdr:pic>
          <xdr:nvPicPr>
            <xdr:cNvPr id="6" name="Imagen 5">
              <a:extLst>
                <a:ext uri="{FF2B5EF4-FFF2-40B4-BE49-F238E27FC236}">
                  <a16:creationId xmlns:a16="http://schemas.microsoft.com/office/drawing/2014/main" id="{0D10699F-7913-FBD9-7C01-B9FFB522F16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48893" y="25978"/>
              <a:ext cx="1455964" cy="1125063"/>
            </a:xfrm>
            <a:prstGeom prst="rect">
              <a:avLst/>
            </a:prstGeom>
          </xdr:spPr>
        </xdr:pic>
      </xdr:grpSp>
      <xdr:pic>
        <xdr:nvPicPr>
          <xdr:cNvPr id="4" name="Imagen 3">
            <a:extLst>
              <a:ext uri="{FF2B5EF4-FFF2-40B4-BE49-F238E27FC236}">
                <a16:creationId xmlns:a16="http://schemas.microsoft.com/office/drawing/2014/main" id="{769CF1F3-9DE2-932D-1C37-367D9CB8A18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43643" y="414346"/>
            <a:ext cx="2571521" cy="561449"/>
          </a:xfrm>
          <a:prstGeom prst="rect">
            <a:avLst/>
          </a:prstGeom>
        </xdr:spPr>
      </xdr:pic>
    </xdr:grpSp>
    <xdr:clientData/>
  </xdr:twoCellAnchor>
  <xdr:twoCellAnchor>
    <xdr:from>
      <xdr:col>1</xdr:col>
      <xdr:colOff>95250</xdr:colOff>
      <xdr:row>2</xdr:row>
      <xdr:rowOff>81643</xdr:rowOff>
    </xdr:from>
    <xdr:to>
      <xdr:col>3</xdr:col>
      <xdr:colOff>760639</xdr:colOff>
      <xdr:row>6</xdr:row>
      <xdr:rowOff>2473</xdr:rowOff>
    </xdr:to>
    <xdr:grpSp>
      <xdr:nvGrpSpPr>
        <xdr:cNvPr id="7" name="Grupo 6">
          <a:extLst>
            <a:ext uri="{FF2B5EF4-FFF2-40B4-BE49-F238E27FC236}">
              <a16:creationId xmlns:a16="http://schemas.microsoft.com/office/drawing/2014/main" id="{32E7D151-D5CD-E848-A7BA-94C0CCBC0B70}"/>
            </a:ext>
          </a:extLst>
        </xdr:cNvPr>
        <xdr:cNvGrpSpPr/>
      </xdr:nvGrpSpPr>
      <xdr:grpSpPr>
        <a:xfrm>
          <a:off x="285750" y="533854"/>
          <a:ext cx="3155496" cy="1210333"/>
          <a:chOff x="775607" y="414346"/>
          <a:chExt cx="3782786" cy="1391073"/>
        </a:xfrm>
      </xdr:grpSpPr>
      <xdr:grpSp>
        <xdr:nvGrpSpPr>
          <xdr:cNvPr id="8" name="Grupo 7">
            <a:extLst>
              <a:ext uri="{FF2B5EF4-FFF2-40B4-BE49-F238E27FC236}">
                <a16:creationId xmlns:a16="http://schemas.microsoft.com/office/drawing/2014/main" id="{6063908B-54FE-4A39-BE60-1E1DC8E90D08}"/>
              </a:ext>
            </a:extLst>
          </xdr:cNvPr>
          <xdr:cNvGrpSpPr/>
        </xdr:nvGrpSpPr>
        <xdr:grpSpPr>
          <a:xfrm>
            <a:off x="775607" y="1061356"/>
            <a:ext cx="3782786" cy="744063"/>
            <a:chOff x="830035" y="25978"/>
            <a:chExt cx="5374822" cy="1125063"/>
          </a:xfrm>
        </xdr:grpSpPr>
        <xdr:pic>
          <xdr:nvPicPr>
            <xdr:cNvPr id="10" name="Imagen 9">
              <a:extLst>
                <a:ext uri="{FF2B5EF4-FFF2-40B4-BE49-F238E27FC236}">
                  <a16:creationId xmlns:a16="http://schemas.microsoft.com/office/drawing/2014/main" id="{5C9F3304-9718-6E2B-96C0-06FF877EE95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0035" y="163287"/>
              <a:ext cx="3878036" cy="875448"/>
            </a:xfrm>
            <a:prstGeom prst="rect">
              <a:avLst/>
            </a:prstGeom>
          </xdr:spPr>
        </xdr:pic>
        <xdr:pic>
          <xdr:nvPicPr>
            <xdr:cNvPr id="11" name="Imagen 10">
              <a:extLst>
                <a:ext uri="{FF2B5EF4-FFF2-40B4-BE49-F238E27FC236}">
                  <a16:creationId xmlns:a16="http://schemas.microsoft.com/office/drawing/2014/main" id="{887BC701-ED83-7C43-D7CB-8CE87B6A513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48893" y="25978"/>
              <a:ext cx="1455964" cy="1125063"/>
            </a:xfrm>
            <a:prstGeom prst="rect">
              <a:avLst/>
            </a:prstGeom>
          </xdr:spPr>
        </xdr:pic>
      </xdr:grpSp>
      <xdr:pic>
        <xdr:nvPicPr>
          <xdr:cNvPr id="9" name="Imagen 8">
            <a:extLst>
              <a:ext uri="{FF2B5EF4-FFF2-40B4-BE49-F238E27FC236}">
                <a16:creationId xmlns:a16="http://schemas.microsoft.com/office/drawing/2014/main" id="{095EE9CA-E21A-1377-D668-A8387D76927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43643" y="414346"/>
            <a:ext cx="2571521" cy="561449"/>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95250</xdr:colOff>
      <xdr:row>2</xdr:row>
      <xdr:rowOff>81643</xdr:rowOff>
    </xdr:from>
    <xdr:to>
      <xdr:col>3</xdr:col>
      <xdr:colOff>760639</xdr:colOff>
      <xdr:row>6</xdr:row>
      <xdr:rowOff>2473</xdr:rowOff>
    </xdr:to>
    <xdr:grpSp>
      <xdr:nvGrpSpPr>
        <xdr:cNvPr id="2" name="Grupo 1">
          <a:extLst>
            <a:ext uri="{FF2B5EF4-FFF2-40B4-BE49-F238E27FC236}">
              <a16:creationId xmlns:a16="http://schemas.microsoft.com/office/drawing/2014/main" id="{5843EC8F-3BFC-8E4C-8FBF-1A7D6EF3ED00}"/>
            </a:ext>
          </a:extLst>
        </xdr:cNvPr>
        <xdr:cNvGrpSpPr/>
      </xdr:nvGrpSpPr>
      <xdr:grpSpPr>
        <a:xfrm>
          <a:off x="285750" y="533854"/>
          <a:ext cx="3155496" cy="910976"/>
          <a:chOff x="775607" y="414346"/>
          <a:chExt cx="3782786" cy="1391073"/>
        </a:xfrm>
      </xdr:grpSpPr>
      <xdr:grpSp>
        <xdr:nvGrpSpPr>
          <xdr:cNvPr id="3" name="Grupo 2">
            <a:extLst>
              <a:ext uri="{FF2B5EF4-FFF2-40B4-BE49-F238E27FC236}">
                <a16:creationId xmlns:a16="http://schemas.microsoft.com/office/drawing/2014/main" id="{D27B0D3B-65AC-61F9-57F5-6E018142F2D0}"/>
              </a:ext>
            </a:extLst>
          </xdr:cNvPr>
          <xdr:cNvGrpSpPr/>
        </xdr:nvGrpSpPr>
        <xdr:grpSpPr>
          <a:xfrm>
            <a:off x="775607" y="1061356"/>
            <a:ext cx="3782786" cy="744063"/>
            <a:chOff x="830035" y="25978"/>
            <a:chExt cx="5374822" cy="1125063"/>
          </a:xfrm>
        </xdr:grpSpPr>
        <xdr:pic>
          <xdr:nvPicPr>
            <xdr:cNvPr id="5" name="Imagen 4">
              <a:extLst>
                <a:ext uri="{FF2B5EF4-FFF2-40B4-BE49-F238E27FC236}">
                  <a16:creationId xmlns:a16="http://schemas.microsoft.com/office/drawing/2014/main" id="{7875A913-F644-78E7-8262-23B5A932AE2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0035" y="163287"/>
              <a:ext cx="3878036" cy="875448"/>
            </a:xfrm>
            <a:prstGeom prst="rect">
              <a:avLst/>
            </a:prstGeom>
          </xdr:spPr>
        </xdr:pic>
        <xdr:pic>
          <xdr:nvPicPr>
            <xdr:cNvPr id="6" name="Imagen 5">
              <a:extLst>
                <a:ext uri="{FF2B5EF4-FFF2-40B4-BE49-F238E27FC236}">
                  <a16:creationId xmlns:a16="http://schemas.microsoft.com/office/drawing/2014/main" id="{9E52466E-3CCD-76E0-5349-C95A822C44D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48893" y="25978"/>
              <a:ext cx="1455964" cy="1125063"/>
            </a:xfrm>
            <a:prstGeom prst="rect">
              <a:avLst/>
            </a:prstGeom>
          </xdr:spPr>
        </xdr:pic>
      </xdr:grpSp>
      <xdr:pic>
        <xdr:nvPicPr>
          <xdr:cNvPr id="4" name="Imagen 3">
            <a:extLst>
              <a:ext uri="{FF2B5EF4-FFF2-40B4-BE49-F238E27FC236}">
                <a16:creationId xmlns:a16="http://schemas.microsoft.com/office/drawing/2014/main" id="{ED1DEFCD-9BBC-18F5-FE74-88448684650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43643" y="414346"/>
            <a:ext cx="2571521" cy="561449"/>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108854</xdr:colOff>
      <xdr:row>1</xdr:row>
      <xdr:rowOff>149679</xdr:rowOff>
    </xdr:from>
    <xdr:to>
      <xdr:col>3</xdr:col>
      <xdr:colOff>761998</xdr:colOff>
      <xdr:row>6</xdr:row>
      <xdr:rowOff>4505</xdr:rowOff>
    </xdr:to>
    <xdr:grpSp>
      <xdr:nvGrpSpPr>
        <xdr:cNvPr id="2" name="Grupo 1">
          <a:extLst>
            <a:ext uri="{FF2B5EF4-FFF2-40B4-BE49-F238E27FC236}">
              <a16:creationId xmlns:a16="http://schemas.microsoft.com/office/drawing/2014/main" id="{50A887D2-90F2-4435-B91D-6E21F3C95DD8}"/>
            </a:ext>
          </a:extLst>
        </xdr:cNvPr>
        <xdr:cNvGrpSpPr/>
      </xdr:nvGrpSpPr>
      <xdr:grpSpPr>
        <a:xfrm>
          <a:off x="296179" y="326572"/>
          <a:ext cx="3350533" cy="1436429"/>
          <a:chOff x="775607" y="414346"/>
          <a:chExt cx="3782786" cy="1391073"/>
        </a:xfrm>
      </xdr:grpSpPr>
      <xdr:grpSp>
        <xdr:nvGrpSpPr>
          <xdr:cNvPr id="3" name="Grupo 2">
            <a:extLst>
              <a:ext uri="{FF2B5EF4-FFF2-40B4-BE49-F238E27FC236}">
                <a16:creationId xmlns:a16="http://schemas.microsoft.com/office/drawing/2014/main" id="{1441DAEA-8C01-FE48-D83D-AD96BC201B46}"/>
              </a:ext>
            </a:extLst>
          </xdr:cNvPr>
          <xdr:cNvGrpSpPr/>
        </xdr:nvGrpSpPr>
        <xdr:grpSpPr>
          <a:xfrm>
            <a:off x="775607" y="1061356"/>
            <a:ext cx="3782786" cy="744063"/>
            <a:chOff x="830035" y="25978"/>
            <a:chExt cx="5374822" cy="1125063"/>
          </a:xfrm>
        </xdr:grpSpPr>
        <xdr:pic>
          <xdr:nvPicPr>
            <xdr:cNvPr id="5" name="Imagen 4">
              <a:extLst>
                <a:ext uri="{FF2B5EF4-FFF2-40B4-BE49-F238E27FC236}">
                  <a16:creationId xmlns:a16="http://schemas.microsoft.com/office/drawing/2014/main" id="{BFE29454-86E8-8B41-77EB-A737FC2D84B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0035" y="163287"/>
              <a:ext cx="3878036" cy="875448"/>
            </a:xfrm>
            <a:prstGeom prst="rect">
              <a:avLst/>
            </a:prstGeom>
          </xdr:spPr>
        </xdr:pic>
        <xdr:pic>
          <xdr:nvPicPr>
            <xdr:cNvPr id="6" name="Imagen 5">
              <a:extLst>
                <a:ext uri="{FF2B5EF4-FFF2-40B4-BE49-F238E27FC236}">
                  <a16:creationId xmlns:a16="http://schemas.microsoft.com/office/drawing/2014/main" id="{4F254A1C-B3BD-8CA8-ED90-10BD97F41CF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48893" y="25978"/>
              <a:ext cx="1455964" cy="1125063"/>
            </a:xfrm>
            <a:prstGeom prst="rect">
              <a:avLst/>
            </a:prstGeom>
          </xdr:spPr>
        </xdr:pic>
      </xdr:grpSp>
      <xdr:pic>
        <xdr:nvPicPr>
          <xdr:cNvPr id="4" name="Imagen 3">
            <a:extLst>
              <a:ext uri="{FF2B5EF4-FFF2-40B4-BE49-F238E27FC236}">
                <a16:creationId xmlns:a16="http://schemas.microsoft.com/office/drawing/2014/main" id="{B83E340D-23D9-61E6-BAA9-E916DE37163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43643" y="414346"/>
            <a:ext cx="2571521" cy="561449"/>
          </a:xfrm>
          <a:prstGeom prst="rect">
            <a:avLst/>
          </a:prstGeom>
        </xdr:spPr>
      </xdr:pic>
    </xdr:grpSp>
    <xdr:clientData/>
  </xdr:twoCellAnchor>
  <xdr:twoCellAnchor>
    <xdr:from>
      <xdr:col>1</xdr:col>
      <xdr:colOff>108854</xdr:colOff>
      <xdr:row>1</xdr:row>
      <xdr:rowOff>149679</xdr:rowOff>
    </xdr:from>
    <xdr:to>
      <xdr:col>3</xdr:col>
      <xdr:colOff>761998</xdr:colOff>
      <xdr:row>6</xdr:row>
      <xdr:rowOff>4505</xdr:rowOff>
    </xdr:to>
    <xdr:grpSp>
      <xdr:nvGrpSpPr>
        <xdr:cNvPr id="7" name="Grupo 6">
          <a:extLst>
            <a:ext uri="{FF2B5EF4-FFF2-40B4-BE49-F238E27FC236}">
              <a16:creationId xmlns:a16="http://schemas.microsoft.com/office/drawing/2014/main" id="{8191BD7C-C27C-7F4B-BB57-D2655E749D63}"/>
            </a:ext>
          </a:extLst>
        </xdr:cNvPr>
        <xdr:cNvGrpSpPr/>
      </xdr:nvGrpSpPr>
      <xdr:grpSpPr>
        <a:xfrm>
          <a:off x="296179" y="326572"/>
          <a:ext cx="3350533" cy="1436429"/>
          <a:chOff x="775607" y="414346"/>
          <a:chExt cx="3782786" cy="1391073"/>
        </a:xfrm>
      </xdr:grpSpPr>
      <xdr:grpSp>
        <xdr:nvGrpSpPr>
          <xdr:cNvPr id="8" name="Grupo 7">
            <a:extLst>
              <a:ext uri="{FF2B5EF4-FFF2-40B4-BE49-F238E27FC236}">
                <a16:creationId xmlns:a16="http://schemas.microsoft.com/office/drawing/2014/main" id="{3F0EC2B9-AFBE-BBC6-F470-E3ECF49FE1D2}"/>
              </a:ext>
            </a:extLst>
          </xdr:cNvPr>
          <xdr:cNvGrpSpPr/>
        </xdr:nvGrpSpPr>
        <xdr:grpSpPr>
          <a:xfrm>
            <a:off x="775607" y="1061356"/>
            <a:ext cx="3782786" cy="744063"/>
            <a:chOff x="830035" y="25978"/>
            <a:chExt cx="5374822" cy="1125063"/>
          </a:xfrm>
        </xdr:grpSpPr>
        <xdr:pic>
          <xdr:nvPicPr>
            <xdr:cNvPr id="10" name="Imagen 9">
              <a:extLst>
                <a:ext uri="{FF2B5EF4-FFF2-40B4-BE49-F238E27FC236}">
                  <a16:creationId xmlns:a16="http://schemas.microsoft.com/office/drawing/2014/main" id="{F1C84EA8-ECF1-D917-FF68-F4F29701EFB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0035" y="163287"/>
              <a:ext cx="3878036" cy="875448"/>
            </a:xfrm>
            <a:prstGeom prst="rect">
              <a:avLst/>
            </a:prstGeom>
          </xdr:spPr>
        </xdr:pic>
        <xdr:pic>
          <xdr:nvPicPr>
            <xdr:cNvPr id="11" name="Imagen 10">
              <a:extLst>
                <a:ext uri="{FF2B5EF4-FFF2-40B4-BE49-F238E27FC236}">
                  <a16:creationId xmlns:a16="http://schemas.microsoft.com/office/drawing/2014/main" id="{5622AA8C-BF62-D938-C242-684A53BD593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48893" y="25978"/>
              <a:ext cx="1455964" cy="1125063"/>
            </a:xfrm>
            <a:prstGeom prst="rect">
              <a:avLst/>
            </a:prstGeom>
          </xdr:spPr>
        </xdr:pic>
      </xdr:grpSp>
      <xdr:pic>
        <xdr:nvPicPr>
          <xdr:cNvPr id="9" name="Imagen 8">
            <a:extLst>
              <a:ext uri="{FF2B5EF4-FFF2-40B4-BE49-F238E27FC236}">
                <a16:creationId xmlns:a16="http://schemas.microsoft.com/office/drawing/2014/main" id="{03D13BBE-3205-AFC7-E3D1-DA13A4E4DDD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43643" y="414346"/>
            <a:ext cx="2571521" cy="561449"/>
          </a:xfrm>
          <a:prstGeom prst="rect">
            <a:avLst/>
          </a:prstGeom>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176892</xdr:colOff>
      <xdr:row>1</xdr:row>
      <xdr:rowOff>54430</xdr:rowOff>
    </xdr:from>
    <xdr:to>
      <xdr:col>4</xdr:col>
      <xdr:colOff>1360</xdr:colOff>
      <xdr:row>5</xdr:row>
      <xdr:rowOff>176894</xdr:rowOff>
    </xdr:to>
    <xdr:grpSp>
      <xdr:nvGrpSpPr>
        <xdr:cNvPr id="2" name="Grupo 1">
          <a:extLst>
            <a:ext uri="{FF2B5EF4-FFF2-40B4-BE49-F238E27FC236}">
              <a16:creationId xmlns:a16="http://schemas.microsoft.com/office/drawing/2014/main" id="{631A7E61-D8AC-490D-9D5C-3B9272D64AE1}"/>
            </a:ext>
          </a:extLst>
        </xdr:cNvPr>
        <xdr:cNvGrpSpPr/>
      </xdr:nvGrpSpPr>
      <xdr:grpSpPr>
        <a:xfrm>
          <a:off x="180067" y="227612"/>
          <a:ext cx="3579338" cy="1372548"/>
          <a:chOff x="775607" y="414346"/>
          <a:chExt cx="3782786" cy="1391073"/>
        </a:xfrm>
      </xdr:grpSpPr>
      <xdr:grpSp>
        <xdr:nvGrpSpPr>
          <xdr:cNvPr id="3" name="Grupo 2">
            <a:extLst>
              <a:ext uri="{FF2B5EF4-FFF2-40B4-BE49-F238E27FC236}">
                <a16:creationId xmlns:a16="http://schemas.microsoft.com/office/drawing/2014/main" id="{BC8DC5DF-8628-B4BC-D144-F9769E62C04B}"/>
              </a:ext>
            </a:extLst>
          </xdr:cNvPr>
          <xdr:cNvGrpSpPr/>
        </xdr:nvGrpSpPr>
        <xdr:grpSpPr>
          <a:xfrm>
            <a:off x="775607" y="1061356"/>
            <a:ext cx="3782786" cy="744063"/>
            <a:chOff x="830035" y="25978"/>
            <a:chExt cx="5374822" cy="1125063"/>
          </a:xfrm>
        </xdr:grpSpPr>
        <xdr:pic>
          <xdr:nvPicPr>
            <xdr:cNvPr id="5" name="Imagen 4">
              <a:extLst>
                <a:ext uri="{FF2B5EF4-FFF2-40B4-BE49-F238E27FC236}">
                  <a16:creationId xmlns:a16="http://schemas.microsoft.com/office/drawing/2014/main" id="{65C09117-0CCC-064D-DD69-A6E05767FFA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0035" y="163287"/>
              <a:ext cx="3878036" cy="875448"/>
            </a:xfrm>
            <a:prstGeom prst="rect">
              <a:avLst/>
            </a:prstGeom>
          </xdr:spPr>
        </xdr:pic>
        <xdr:pic>
          <xdr:nvPicPr>
            <xdr:cNvPr id="6" name="Imagen 5">
              <a:extLst>
                <a:ext uri="{FF2B5EF4-FFF2-40B4-BE49-F238E27FC236}">
                  <a16:creationId xmlns:a16="http://schemas.microsoft.com/office/drawing/2014/main" id="{CB5632BE-B9F1-F9A9-87C9-27E08773107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48893" y="25978"/>
              <a:ext cx="1455964" cy="1125063"/>
            </a:xfrm>
            <a:prstGeom prst="rect">
              <a:avLst/>
            </a:prstGeom>
          </xdr:spPr>
        </xdr:pic>
      </xdr:grpSp>
      <xdr:pic>
        <xdr:nvPicPr>
          <xdr:cNvPr id="4" name="Imagen 3">
            <a:extLst>
              <a:ext uri="{FF2B5EF4-FFF2-40B4-BE49-F238E27FC236}">
                <a16:creationId xmlns:a16="http://schemas.microsoft.com/office/drawing/2014/main" id="{51C44A67-7DF3-149D-6381-B6CB4EA9300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43643" y="414346"/>
            <a:ext cx="2571521" cy="561449"/>
          </a:xfrm>
          <a:prstGeom prst="rect">
            <a:avLst/>
          </a:prstGeom>
        </xdr:spPr>
      </xdr:pic>
    </xdr:grpSp>
    <xdr:clientData/>
  </xdr:twoCellAnchor>
  <xdr:twoCellAnchor>
    <xdr:from>
      <xdr:col>0</xdr:col>
      <xdr:colOff>176892</xdr:colOff>
      <xdr:row>1</xdr:row>
      <xdr:rowOff>54430</xdr:rowOff>
    </xdr:from>
    <xdr:to>
      <xdr:col>4</xdr:col>
      <xdr:colOff>1360</xdr:colOff>
      <xdr:row>5</xdr:row>
      <xdr:rowOff>176894</xdr:rowOff>
    </xdr:to>
    <xdr:grpSp>
      <xdr:nvGrpSpPr>
        <xdr:cNvPr id="7" name="Grupo 6">
          <a:extLst>
            <a:ext uri="{FF2B5EF4-FFF2-40B4-BE49-F238E27FC236}">
              <a16:creationId xmlns:a16="http://schemas.microsoft.com/office/drawing/2014/main" id="{BFD6CCB2-911A-144B-9F08-263CE2EF6B7F}"/>
            </a:ext>
          </a:extLst>
        </xdr:cNvPr>
        <xdr:cNvGrpSpPr/>
      </xdr:nvGrpSpPr>
      <xdr:grpSpPr>
        <a:xfrm>
          <a:off x="180067" y="227612"/>
          <a:ext cx="3579338" cy="1372548"/>
          <a:chOff x="775607" y="414346"/>
          <a:chExt cx="3782786" cy="1391073"/>
        </a:xfrm>
      </xdr:grpSpPr>
      <xdr:grpSp>
        <xdr:nvGrpSpPr>
          <xdr:cNvPr id="8" name="Grupo 7">
            <a:extLst>
              <a:ext uri="{FF2B5EF4-FFF2-40B4-BE49-F238E27FC236}">
                <a16:creationId xmlns:a16="http://schemas.microsoft.com/office/drawing/2014/main" id="{656807CC-796F-094D-1022-214BEE293FCC}"/>
              </a:ext>
            </a:extLst>
          </xdr:cNvPr>
          <xdr:cNvGrpSpPr/>
        </xdr:nvGrpSpPr>
        <xdr:grpSpPr>
          <a:xfrm>
            <a:off x="775607" y="1061356"/>
            <a:ext cx="3782786" cy="744063"/>
            <a:chOff x="830035" y="25978"/>
            <a:chExt cx="5374822" cy="1125063"/>
          </a:xfrm>
        </xdr:grpSpPr>
        <xdr:pic>
          <xdr:nvPicPr>
            <xdr:cNvPr id="10" name="Imagen 9">
              <a:extLst>
                <a:ext uri="{FF2B5EF4-FFF2-40B4-BE49-F238E27FC236}">
                  <a16:creationId xmlns:a16="http://schemas.microsoft.com/office/drawing/2014/main" id="{6C0FB0C4-C2AA-925E-42C7-0E059B0E1DC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0035" y="163287"/>
              <a:ext cx="3878036" cy="875448"/>
            </a:xfrm>
            <a:prstGeom prst="rect">
              <a:avLst/>
            </a:prstGeom>
          </xdr:spPr>
        </xdr:pic>
        <xdr:pic>
          <xdr:nvPicPr>
            <xdr:cNvPr id="11" name="Imagen 10">
              <a:extLst>
                <a:ext uri="{FF2B5EF4-FFF2-40B4-BE49-F238E27FC236}">
                  <a16:creationId xmlns:a16="http://schemas.microsoft.com/office/drawing/2014/main" id="{1C084111-A41C-56E6-E0B9-44B7E867E86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48893" y="25978"/>
              <a:ext cx="1455964" cy="1125063"/>
            </a:xfrm>
            <a:prstGeom prst="rect">
              <a:avLst/>
            </a:prstGeom>
          </xdr:spPr>
        </xdr:pic>
      </xdr:grpSp>
      <xdr:pic>
        <xdr:nvPicPr>
          <xdr:cNvPr id="9" name="Imagen 8">
            <a:extLst>
              <a:ext uri="{FF2B5EF4-FFF2-40B4-BE49-F238E27FC236}">
                <a16:creationId xmlns:a16="http://schemas.microsoft.com/office/drawing/2014/main" id="{7AC44443-37E2-2C14-C783-F9449C15421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43643" y="414346"/>
            <a:ext cx="2571521" cy="561449"/>
          </a:xfrm>
          <a:prstGeom prst="rect">
            <a:avLst/>
          </a:prstGeom>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27213</xdr:colOff>
      <xdr:row>2</xdr:row>
      <xdr:rowOff>187698</xdr:rowOff>
    </xdr:from>
    <xdr:to>
      <xdr:col>3</xdr:col>
      <xdr:colOff>759278</xdr:colOff>
      <xdr:row>7</xdr:row>
      <xdr:rowOff>4504</xdr:rowOff>
    </xdr:to>
    <xdr:grpSp>
      <xdr:nvGrpSpPr>
        <xdr:cNvPr id="2" name="Grupo 1">
          <a:extLst>
            <a:ext uri="{FF2B5EF4-FFF2-40B4-BE49-F238E27FC236}">
              <a16:creationId xmlns:a16="http://schemas.microsoft.com/office/drawing/2014/main" id="{D3986FD2-23D7-4BC8-B500-708947AC45DF}"/>
            </a:ext>
          </a:extLst>
        </xdr:cNvPr>
        <xdr:cNvGrpSpPr/>
      </xdr:nvGrpSpPr>
      <xdr:grpSpPr>
        <a:xfrm>
          <a:off x="220888" y="636734"/>
          <a:ext cx="3423104" cy="1275945"/>
          <a:chOff x="775607" y="414346"/>
          <a:chExt cx="3782786" cy="1391073"/>
        </a:xfrm>
      </xdr:grpSpPr>
      <xdr:grpSp>
        <xdr:nvGrpSpPr>
          <xdr:cNvPr id="3" name="Grupo 2">
            <a:extLst>
              <a:ext uri="{FF2B5EF4-FFF2-40B4-BE49-F238E27FC236}">
                <a16:creationId xmlns:a16="http://schemas.microsoft.com/office/drawing/2014/main" id="{BA55AE8E-88C6-57B0-724D-D514DF2AD1AF}"/>
              </a:ext>
            </a:extLst>
          </xdr:cNvPr>
          <xdr:cNvGrpSpPr/>
        </xdr:nvGrpSpPr>
        <xdr:grpSpPr>
          <a:xfrm>
            <a:off x="775607" y="1061356"/>
            <a:ext cx="3782786" cy="744063"/>
            <a:chOff x="830035" y="25978"/>
            <a:chExt cx="5374822" cy="1125063"/>
          </a:xfrm>
        </xdr:grpSpPr>
        <xdr:pic>
          <xdr:nvPicPr>
            <xdr:cNvPr id="5" name="Imagen 4">
              <a:extLst>
                <a:ext uri="{FF2B5EF4-FFF2-40B4-BE49-F238E27FC236}">
                  <a16:creationId xmlns:a16="http://schemas.microsoft.com/office/drawing/2014/main" id="{C870A7D3-EDC6-5AB0-C9C2-03F07340DAB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0035" y="163287"/>
              <a:ext cx="3878036" cy="875448"/>
            </a:xfrm>
            <a:prstGeom prst="rect">
              <a:avLst/>
            </a:prstGeom>
          </xdr:spPr>
        </xdr:pic>
        <xdr:pic>
          <xdr:nvPicPr>
            <xdr:cNvPr id="6" name="Imagen 5">
              <a:extLst>
                <a:ext uri="{FF2B5EF4-FFF2-40B4-BE49-F238E27FC236}">
                  <a16:creationId xmlns:a16="http://schemas.microsoft.com/office/drawing/2014/main" id="{D2B3920C-CF21-1CF6-98A6-87C5CDCDE15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48893" y="25978"/>
              <a:ext cx="1455964" cy="1125063"/>
            </a:xfrm>
            <a:prstGeom prst="rect">
              <a:avLst/>
            </a:prstGeom>
          </xdr:spPr>
        </xdr:pic>
      </xdr:grpSp>
      <xdr:pic>
        <xdr:nvPicPr>
          <xdr:cNvPr id="4" name="Imagen 3">
            <a:extLst>
              <a:ext uri="{FF2B5EF4-FFF2-40B4-BE49-F238E27FC236}">
                <a16:creationId xmlns:a16="http://schemas.microsoft.com/office/drawing/2014/main" id="{B689913C-86AB-FCCB-B347-98B058A11C3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43643" y="414346"/>
            <a:ext cx="2571521" cy="561449"/>
          </a:xfrm>
          <a:prstGeom prst="rect">
            <a:avLst/>
          </a:prstGeom>
        </xdr:spPr>
      </xdr:pic>
    </xdr:grpSp>
    <xdr:clientData/>
  </xdr:twoCellAnchor>
  <xdr:twoCellAnchor>
    <xdr:from>
      <xdr:col>1</xdr:col>
      <xdr:colOff>27213</xdr:colOff>
      <xdr:row>2</xdr:row>
      <xdr:rowOff>187698</xdr:rowOff>
    </xdr:from>
    <xdr:to>
      <xdr:col>3</xdr:col>
      <xdr:colOff>759278</xdr:colOff>
      <xdr:row>7</xdr:row>
      <xdr:rowOff>4504</xdr:rowOff>
    </xdr:to>
    <xdr:grpSp>
      <xdr:nvGrpSpPr>
        <xdr:cNvPr id="7" name="Grupo 6">
          <a:extLst>
            <a:ext uri="{FF2B5EF4-FFF2-40B4-BE49-F238E27FC236}">
              <a16:creationId xmlns:a16="http://schemas.microsoft.com/office/drawing/2014/main" id="{8DC87C94-9BAC-B145-91A4-5475ACDEAD8E}"/>
            </a:ext>
          </a:extLst>
        </xdr:cNvPr>
        <xdr:cNvGrpSpPr/>
      </xdr:nvGrpSpPr>
      <xdr:grpSpPr>
        <a:xfrm>
          <a:off x="220888" y="636734"/>
          <a:ext cx="3423104" cy="1275945"/>
          <a:chOff x="775607" y="414346"/>
          <a:chExt cx="3782786" cy="1391073"/>
        </a:xfrm>
      </xdr:grpSpPr>
      <xdr:grpSp>
        <xdr:nvGrpSpPr>
          <xdr:cNvPr id="8" name="Grupo 7">
            <a:extLst>
              <a:ext uri="{FF2B5EF4-FFF2-40B4-BE49-F238E27FC236}">
                <a16:creationId xmlns:a16="http://schemas.microsoft.com/office/drawing/2014/main" id="{6FE5A2EC-3A68-AD8B-2AA1-8213BF1E6C5A}"/>
              </a:ext>
            </a:extLst>
          </xdr:cNvPr>
          <xdr:cNvGrpSpPr/>
        </xdr:nvGrpSpPr>
        <xdr:grpSpPr>
          <a:xfrm>
            <a:off x="775607" y="1061356"/>
            <a:ext cx="3782786" cy="744063"/>
            <a:chOff x="830035" y="25978"/>
            <a:chExt cx="5374822" cy="1125063"/>
          </a:xfrm>
        </xdr:grpSpPr>
        <xdr:pic>
          <xdr:nvPicPr>
            <xdr:cNvPr id="10" name="Imagen 9">
              <a:extLst>
                <a:ext uri="{FF2B5EF4-FFF2-40B4-BE49-F238E27FC236}">
                  <a16:creationId xmlns:a16="http://schemas.microsoft.com/office/drawing/2014/main" id="{ECB8A845-708D-DE65-B61D-8F194F4F3FF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0035" y="163287"/>
              <a:ext cx="3878036" cy="875448"/>
            </a:xfrm>
            <a:prstGeom prst="rect">
              <a:avLst/>
            </a:prstGeom>
          </xdr:spPr>
        </xdr:pic>
        <xdr:pic>
          <xdr:nvPicPr>
            <xdr:cNvPr id="11" name="Imagen 10">
              <a:extLst>
                <a:ext uri="{FF2B5EF4-FFF2-40B4-BE49-F238E27FC236}">
                  <a16:creationId xmlns:a16="http://schemas.microsoft.com/office/drawing/2014/main" id="{7463A561-6B68-AA15-4A0D-54A5CBF3806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48893" y="25978"/>
              <a:ext cx="1455964" cy="1125063"/>
            </a:xfrm>
            <a:prstGeom prst="rect">
              <a:avLst/>
            </a:prstGeom>
          </xdr:spPr>
        </xdr:pic>
      </xdr:grpSp>
      <xdr:pic>
        <xdr:nvPicPr>
          <xdr:cNvPr id="9" name="Imagen 8">
            <a:extLst>
              <a:ext uri="{FF2B5EF4-FFF2-40B4-BE49-F238E27FC236}">
                <a16:creationId xmlns:a16="http://schemas.microsoft.com/office/drawing/2014/main" id="{380091A1-F3BE-BCAD-6195-53AE1E097A8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43643" y="414346"/>
            <a:ext cx="2571521" cy="561449"/>
          </a:xfrm>
          <a:prstGeom prst="rect">
            <a:avLst/>
          </a:prstGeom>
        </xdr:spPr>
      </xdr:pic>
    </xdr:grp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1A7F63-D119-4FD1-8E09-CB5324ED2FF3}">
  <dimension ref="A1:Q47"/>
  <sheetViews>
    <sheetView showGridLines="0" zoomScale="70" zoomScaleNormal="70" workbookViewId="0">
      <pane xSplit="15" ySplit="8" topLeftCell="P26" activePane="bottomRight" state="frozen"/>
      <selection pane="topRight" activeCell="P1" sqref="P1"/>
      <selection pane="bottomLeft" activeCell="A9" sqref="A9"/>
      <selection pane="bottomRight" activeCell="F28" sqref="F28"/>
    </sheetView>
  </sheetViews>
  <sheetFormatPr baseColWidth="10" defaultColWidth="11.453125" defaultRowHeight="14.5" x14ac:dyDescent="0.35"/>
  <cols>
    <col min="1" max="1" width="2.7265625" style="1" customWidth="1"/>
    <col min="2" max="2" width="15.7265625" customWidth="1"/>
    <col min="3" max="4" width="19.7265625" customWidth="1"/>
    <col min="5" max="9" width="15.7265625" customWidth="1"/>
    <col min="10" max="10" width="15.7265625" style="3" customWidth="1"/>
    <col min="11" max="14" width="10.7265625" style="1" hidden="1" customWidth="1"/>
    <col min="15" max="15" width="19.26953125" style="1" hidden="1" customWidth="1"/>
    <col min="16" max="16" width="18.7265625" style="1" customWidth="1"/>
    <col min="17" max="17" width="29.26953125" style="3" bestFit="1" customWidth="1"/>
    <col min="18" max="16384" width="11.453125" style="1"/>
  </cols>
  <sheetData>
    <row r="1" spans="2:17" x14ac:dyDescent="0.35">
      <c r="E1" s="1"/>
      <c r="F1" s="1"/>
      <c r="G1" s="1"/>
      <c r="H1" s="1"/>
      <c r="I1" s="1"/>
      <c r="J1" s="2"/>
      <c r="P1"/>
    </row>
    <row r="2" spans="2:17" ht="21" x14ac:dyDescent="0.5">
      <c r="E2" s="4" t="s">
        <v>0</v>
      </c>
      <c r="F2" s="4"/>
      <c r="G2" s="119"/>
      <c r="H2" s="119"/>
      <c r="I2" s="119"/>
      <c r="J2" s="119"/>
      <c r="P2"/>
    </row>
    <row r="3" spans="2:17" ht="25.5" customHeight="1" x14ac:dyDescent="0.5">
      <c r="E3" s="4" t="s">
        <v>1</v>
      </c>
      <c r="F3" s="119"/>
      <c r="G3" s="119"/>
      <c r="H3" s="119"/>
      <c r="I3" s="119"/>
      <c r="J3" s="119"/>
      <c r="P3"/>
    </row>
    <row r="4" spans="2:17" ht="25.5" customHeight="1" x14ac:dyDescent="0.5">
      <c r="E4" s="4" t="s">
        <v>2</v>
      </c>
      <c r="F4" s="120"/>
      <c r="G4" s="120"/>
      <c r="H4" s="120"/>
      <c r="I4" s="120"/>
      <c r="J4" s="120"/>
      <c r="P4"/>
    </row>
    <row r="5" spans="2:17" ht="25.5" customHeight="1" x14ac:dyDescent="0.5">
      <c r="E5" s="4" t="s">
        <v>3</v>
      </c>
      <c r="F5" s="120"/>
      <c r="G5" s="120"/>
      <c r="H5" s="4" t="s">
        <v>4</v>
      </c>
      <c r="I5" s="120"/>
      <c r="J5" s="120"/>
      <c r="P5"/>
    </row>
    <row r="6" spans="2:17" ht="25.4" customHeight="1" x14ac:dyDescent="0.35">
      <c r="P6"/>
    </row>
    <row r="7" spans="2:17" ht="25.5" customHeight="1" x14ac:dyDescent="0.55000000000000004">
      <c r="B7" s="5" t="s">
        <v>317</v>
      </c>
      <c r="C7" s="6"/>
      <c r="D7" s="7"/>
      <c r="E7" s="7"/>
      <c r="F7" s="7"/>
      <c r="G7" s="7"/>
      <c r="H7" s="7"/>
      <c r="I7" s="7"/>
      <c r="J7" s="8"/>
      <c r="K7" s="9"/>
      <c r="L7" s="9"/>
      <c r="M7" s="9"/>
      <c r="N7" s="9"/>
      <c r="O7" s="9"/>
      <c r="P7" s="5" t="s">
        <v>5</v>
      </c>
      <c r="Q7" s="10"/>
    </row>
    <row r="8" spans="2:17" s="16" customFormat="1" ht="50.25" customHeight="1" x14ac:dyDescent="0.35">
      <c r="B8" s="11" t="s">
        <v>6</v>
      </c>
      <c r="C8" s="11" t="s">
        <v>7</v>
      </c>
      <c r="D8" s="11" t="s">
        <v>8</v>
      </c>
      <c r="E8" s="11" t="s">
        <v>9</v>
      </c>
      <c r="F8" s="11" t="s">
        <v>10</v>
      </c>
      <c r="G8" s="11" t="s">
        <v>11</v>
      </c>
      <c r="H8" s="11" t="s">
        <v>12</v>
      </c>
      <c r="I8" s="11" t="s">
        <v>13</v>
      </c>
      <c r="J8" s="12" t="s">
        <v>14</v>
      </c>
      <c r="K8" s="13" t="s">
        <v>15</v>
      </c>
      <c r="L8" s="13" t="s">
        <v>16</v>
      </c>
      <c r="M8" s="13" t="s">
        <v>17</v>
      </c>
      <c r="N8" s="13" t="s">
        <v>18</v>
      </c>
      <c r="O8" s="13" t="s">
        <v>19</v>
      </c>
      <c r="P8" s="14" t="s">
        <v>203</v>
      </c>
      <c r="Q8" s="15" t="s">
        <v>21</v>
      </c>
    </row>
    <row r="9" spans="2:17" s="16" customFormat="1" ht="125" x14ac:dyDescent="0.35">
      <c r="B9" s="17">
        <v>1</v>
      </c>
      <c r="C9" s="17" t="s">
        <v>22</v>
      </c>
      <c r="D9" s="17" t="s">
        <v>23</v>
      </c>
      <c r="E9" s="18" t="s">
        <v>24</v>
      </c>
      <c r="F9" s="19" t="s">
        <v>25</v>
      </c>
      <c r="G9" s="19" t="s">
        <v>26</v>
      </c>
      <c r="H9" s="18">
        <v>1</v>
      </c>
      <c r="I9" s="18">
        <v>30</v>
      </c>
      <c r="J9" s="20">
        <f>I9*H9</f>
        <v>30</v>
      </c>
      <c r="K9" s="21" t="s">
        <v>27</v>
      </c>
      <c r="L9" s="21" t="s">
        <v>27</v>
      </c>
      <c r="M9" s="21" t="s">
        <v>27</v>
      </c>
      <c r="N9" s="21" t="s">
        <v>27</v>
      </c>
      <c r="O9" s="22" t="s">
        <v>28</v>
      </c>
      <c r="P9" s="23"/>
      <c r="Q9" s="24">
        <f t="shared" ref="Q9:Q37" si="0">P9*J9</f>
        <v>0</v>
      </c>
    </row>
    <row r="10" spans="2:17" s="16" customFormat="1" ht="137.5" x14ac:dyDescent="0.35">
      <c r="B10" s="17">
        <v>2</v>
      </c>
      <c r="C10" s="17" t="s">
        <v>22</v>
      </c>
      <c r="D10" s="17" t="s">
        <v>29</v>
      </c>
      <c r="E10" s="18" t="s">
        <v>30</v>
      </c>
      <c r="F10" s="19" t="s">
        <v>31</v>
      </c>
      <c r="G10" s="19" t="s">
        <v>32</v>
      </c>
      <c r="H10" s="25">
        <v>2</v>
      </c>
      <c r="I10" s="18">
        <v>30</v>
      </c>
      <c r="J10" s="20">
        <f t="shared" ref="J10:J37" si="1">I10*H10</f>
        <v>60</v>
      </c>
      <c r="K10" s="21" t="s">
        <v>27</v>
      </c>
      <c r="L10" s="21" t="s">
        <v>27</v>
      </c>
      <c r="M10" s="21" t="s">
        <v>27</v>
      </c>
      <c r="N10" s="21" t="s">
        <v>27</v>
      </c>
      <c r="O10" s="22" t="s">
        <v>33</v>
      </c>
      <c r="P10" s="23"/>
      <c r="Q10" s="24">
        <f t="shared" si="0"/>
        <v>0</v>
      </c>
    </row>
    <row r="11" spans="2:17" s="16" customFormat="1" ht="100" x14ac:dyDescent="0.35">
      <c r="B11" s="17">
        <v>3</v>
      </c>
      <c r="C11" s="17" t="s">
        <v>22</v>
      </c>
      <c r="D11" s="17" t="s">
        <v>34</v>
      </c>
      <c r="E11" s="18" t="s">
        <v>35</v>
      </c>
      <c r="F11" s="19" t="s">
        <v>36</v>
      </c>
      <c r="G11" s="19" t="s">
        <v>37</v>
      </c>
      <c r="H11" s="18">
        <v>2</v>
      </c>
      <c r="I11" s="18">
        <v>30</v>
      </c>
      <c r="J11" s="20">
        <f t="shared" si="1"/>
        <v>60</v>
      </c>
      <c r="K11" s="21" t="s">
        <v>27</v>
      </c>
      <c r="L11" s="21" t="s">
        <v>27</v>
      </c>
      <c r="M11" s="21" t="s">
        <v>27</v>
      </c>
      <c r="N11" s="21" t="s">
        <v>27</v>
      </c>
      <c r="O11" s="22" t="s">
        <v>33</v>
      </c>
      <c r="P11" s="23"/>
      <c r="Q11" s="24">
        <f t="shared" si="0"/>
        <v>0</v>
      </c>
    </row>
    <row r="12" spans="2:17" s="16" customFormat="1" ht="87.5" x14ac:dyDescent="0.35">
      <c r="B12" s="17">
        <v>4</v>
      </c>
      <c r="C12" s="17" t="s">
        <v>38</v>
      </c>
      <c r="D12" s="17" t="s">
        <v>39</v>
      </c>
      <c r="E12" s="18" t="s">
        <v>40</v>
      </c>
      <c r="F12" s="19" t="s">
        <v>41</v>
      </c>
      <c r="G12" s="19" t="s">
        <v>204</v>
      </c>
      <c r="H12" s="18">
        <v>6</v>
      </c>
      <c r="I12" s="18">
        <v>30</v>
      </c>
      <c r="J12" s="20">
        <f t="shared" si="1"/>
        <v>180</v>
      </c>
      <c r="K12" s="21" t="s">
        <v>27</v>
      </c>
      <c r="L12" s="21" t="s">
        <v>27</v>
      </c>
      <c r="M12" s="21" t="s">
        <v>27</v>
      </c>
      <c r="N12" s="21" t="s">
        <v>27</v>
      </c>
      <c r="O12" s="22" t="s">
        <v>33</v>
      </c>
      <c r="P12" s="23"/>
      <c r="Q12" s="92">
        <f t="shared" si="0"/>
        <v>0</v>
      </c>
    </row>
    <row r="13" spans="2:17" s="16" customFormat="1" ht="100" x14ac:dyDescent="0.35">
      <c r="B13" s="17">
        <v>5</v>
      </c>
      <c r="C13" s="17" t="s">
        <v>38</v>
      </c>
      <c r="D13" s="17" t="s">
        <v>43</v>
      </c>
      <c r="E13" s="18" t="s">
        <v>44</v>
      </c>
      <c r="F13" s="19" t="s">
        <v>45</v>
      </c>
      <c r="G13" s="19" t="s">
        <v>42</v>
      </c>
      <c r="H13" s="18">
        <v>1</v>
      </c>
      <c r="I13" s="18">
        <v>30</v>
      </c>
      <c r="J13" s="20">
        <f t="shared" si="1"/>
        <v>30</v>
      </c>
      <c r="K13" s="21" t="s">
        <v>27</v>
      </c>
      <c r="L13" s="21" t="s">
        <v>27</v>
      </c>
      <c r="M13" s="21" t="s">
        <v>27</v>
      </c>
      <c r="N13" s="21" t="s">
        <v>27</v>
      </c>
      <c r="O13" s="22" t="s">
        <v>33</v>
      </c>
      <c r="P13" s="23"/>
      <c r="Q13" s="24">
        <f t="shared" si="0"/>
        <v>0</v>
      </c>
    </row>
    <row r="14" spans="2:17" s="16" customFormat="1" ht="100" x14ac:dyDescent="0.35">
      <c r="B14" s="17">
        <v>6</v>
      </c>
      <c r="C14" s="17" t="s">
        <v>38</v>
      </c>
      <c r="D14" s="17" t="s">
        <v>46</v>
      </c>
      <c r="E14" s="18" t="s">
        <v>47</v>
      </c>
      <c r="F14" s="19" t="s">
        <v>48</v>
      </c>
      <c r="G14" s="19" t="s">
        <v>49</v>
      </c>
      <c r="H14" s="18">
        <v>1</v>
      </c>
      <c r="I14" s="18">
        <v>18</v>
      </c>
      <c r="J14" s="20">
        <f t="shared" si="1"/>
        <v>18</v>
      </c>
      <c r="K14" s="21" t="s">
        <v>27</v>
      </c>
      <c r="L14" s="21" t="s">
        <v>27</v>
      </c>
      <c r="M14" s="21" t="s">
        <v>27</v>
      </c>
      <c r="N14" s="21" t="s">
        <v>27</v>
      </c>
      <c r="O14" s="22" t="s">
        <v>28</v>
      </c>
      <c r="P14" s="23"/>
      <c r="Q14" s="24">
        <f t="shared" si="0"/>
        <v>0</v>
      </c>
    </row>
    <row r="15" spans="2:17" s="16" customFormat="1" ht="100" x14ac:dyDescent="0.35">
      <c r="B15" s="17">
        <v>7</v>
      </c>
      <c r="C15" s="17" t="s">
        <v>38</v>
      </c>
      <c r="D15" s="17" t="s">
        <v>50</v>
      </c>
      <c r="E15" s="18" t="s">
        <v>47</v>
      </c>
      <c r="F15" s="19" t="s">
        <v>48</v>
      </c>
      <c r="G15" s="19" t="s">
        <v>49</v>
      </c>
      <c r="H15" s="18">
        <v>1</v>
      </c>
      <c r="I15" s="18">
        <v>14</v>
      </c>
      <c r="J15" s="20">
        <f t="shared" si="1"/>
        <v>14</v>
      </c>
      <c r="K15" s="21" t="s">
        <v>27</v>
      </c>
      <c r="L15" s="21" t="s">
        <v>27</v>
      </c>
      <c r="M15" s="21" t="s">
        <v>27</v>
      </c>
      <c r="N15" s="21" t="s">
        <v>27</v>
      </c>
      <c r="O15" s="22" t="s">
        <v>28</v>
      </c>
      <c r="P15" s="23"/>
      <c r="Q15" s="24">
        <f t="shared" si="0"/>
        <v>0</v>
      </c>
    </row>
    <row r="16" spans="2:17" s="16" customFormat="1" ht="100" x14ac:dyDescent="0.35">
      <c r="B16" s="17">
        <v>8</v>
      </c>
      <c r="C16" s="17" t="s">
        <v>38</v>
      </c>
      <c r="D16" s="17" t="s">
        <v>51</v>
      </c>
      <c r="E16" s="18" t="s">
        <v>47</v>
      </c>
      <c r="F16" s="19" t="s">
        <v>48</v>
      </c>
      <c r="G16" s="19" t="s">
        <v>49</v>
      </c>
      <c r="H16" s="18">
        <v>1</v>
      </c>
      <c r="I16" s="18">
        <v>30</v>
      </c>
      <c r="J16" s="20">
        <f t="shared" si="1"/>
        <v>30</v>
      </c>
      <c r="K16" s="21" t="s">
        <v>27</v>
      </c>
      <c r="L16" s="21" t="s">
        <v>27</v>
      </c>
      <c r="M16" s="21" t="s">
        <v>27</v>
      </c>
      <c r="N16" s="21" t="s">
        <v>27</v>
      </c>
      <c r="O16" s="22" t="s">
        <v>28</v>
      </c>
      <c r="P16" s="23"/>
      <c r="Q16" s="24">
        <f t="shared" si="0"/>
        <v>0</v>
      </c>
    </row>
    <row r="17" spans="1:17" s="16" customFormat="1" ht="100" x14ac:dyDescent="0.35">
      <c r="B17" s="17">
        <v>9</v>
      </c>
      <c r="C17" s="17" t="s">
        <v>38</v>
      </c>
      <c r="D17" s="17" t="s">
        <v>52</v>
      </c>
      <c r="E17" s="18" t="s">
        <v>53</v>
      </c>
      <c r="F17" s="19" t="s">
        <v>48</v>
      </c>
      <c r="G17" s="19" t="s">
        <v>49</v>
      </c>
      <c r="H17" s="18">
        <v>1</v>
      </c>
      <c r="I17" s="18">
        <v>16</v>
      </c>
      <c r="J17" s="20">
        <f t="shared" si="1"/>
        <v>16</v>
      </c>
      <c r="K17" s="21" t="s">
        <v>27</v>
      </c>
      <c r="L17" s="21" t="s">
        <v>27</v>
      </c>
      <c r="M17" s="21" t="s">
        <v>27</v>
      </c>
      <c r="N17" s="21" t="s">
        <v>27</v>
      </c>
      <c r="O17" s="22" t="s">
        <v>28</v>
      </c>
      <c r="P17" s="23"/>
      <c r="Q17" s="24">
        <f t="shared" si="0"/>
        <v>0</v>
      </c>
    </row>
    <row r="18" spans="1:17" s="16" customFormat="1" ht="100" x14ac:dyDescent="0.35">
      <c r="B18" s="17">
        <v>10</v>
      </c>
      <c r="C18" s="17" t="s">
        <v>38</v>
      </c>
      <c r="D18" s="17" t="s">
        <v>54</v>
      </c>
      <c r="E18" s="18" t="s">
        <v>55</v>
      </c>
      <c r="F18" s="19" t="s">
        <v>48</v>
      </c>
      <c r="G18" s="19" t="s">
        <v>49</v>
      </c>
      <c r="H18" s="18">
        <v>1</v>
      </c>
      <c r="I18" s="18">
        <v>30</v>
      </c>
      <c r="J18" s="20">
        <f t="shared" si="1"/>
        <v>30</v>
      </c>
      <c r="K18" s="21"/>
      <c r="L18" s="21"/>
      <c r="M18" s="21"/>
      <c r="N18" s="21"/>
      <c r="O18" s="22"/>
      <c r="P18" s="23"/>
      <c r="Q18" s="24">
        <f t="shared" si="0"/>
        <v>0</v>
      </c>
    </row>
    <row r="19" spans="1:17" s="16" customFormat="1" ht="100" x14ac:dyDescent="0.35">
      <c r="B19" s="17">
        <v>11</v>
      </c>
      <c r="C19" s="17" t="s">
        <v>38</v>
      </c>
      <c r="D19" s="17" t="s">
        <v>56</v>
      </c>
      <c r="E19" s="18" t="s">
        <v>57</v>
      </c>
      <c r="F19" s="19" t="s">
        <v>48</v>
      </c>
      <c r="G19" s="19" t="s">
        <v>49</v>
      </c>
      <c r="H19" s="18">
        <v>1</v>
      </c>
      <c r="I19" s="18">
        <v>30</v>
      </c>
      <c r="J19" s="20">
        <f t="shared" si="1"/>
        <v>30</v>
      </c>
      <c r="K19" s="21"/>
      <c r="L19" s="21"/>
      <c r="M19" s="21"/>
      <c r="N19" s="21"/>
      <c r="O19" s="22"/>
      <c r="P19" s="23"/>
      <c r="Q19" s="24">
        <f t="shared" si="0"/>
        <v>0</v>
      </c>
    </row>
    <row r="20" spans="1:17" s="16" customFormat="1" ht="137.5" x14ac:dyDescent="0.35">
      <c r="B20" s="17">
        <v>12</v>
      </c>
      <c r="C20" s="17" t="s">
        <v>38</v>
      </c>
      <c r="D20" s="17" t="s">
        <v>58</v>
      </c>
      <c r="E20" s="18" t="s">
        <v>59</v>
      </c>
      <c r="F20" s="19" t="s">
        <v>60</v>
      </c>
      <c r="G20" s="19" t="s">
        <v>61</v>
      </c>
      <c r="H20" s="18">
        <v>1</v>
      </c>
      <c r="I20" s="18">
        <v>30</v>
      </c>
      <c r="J20" s="20">
        <f t="shared" si="1"/>
        <v>30</v>
      </c>
      <c r="K20" s="21" t="s">
        <v>27</v>
      </c>
      <c r="L20" s="21" t="s">
        <v>27</v>
      </c>
      <c r="M20" s="21" t="s">
        <v>27</v>
      </c>
      <c r="N20" s="21" t="s">
        <v>27</v>
      </c>
      <c r="O20" s="22" t="s">
        <v>62</v>
      </c>
      <c r="P20" s="23"/>
      <c r="Q20" s="24">
        <f t="shared" si="0"/>
        <v>0</v>
      </c>
    </row>
    <row r="21" spans="1:17" s="16" customFormat="1" ht="125" x14ac:dyDescent="0.35">
      <c r="B21" s="17">
        <v>13</v>
      </c>
      <c r="C21" s="17" t="s">
        <v>38</v>
      </c>
      <c r="D21" s="17" t="s">
        <v>63</v>
      </c>
      <c r="E21" s="18" t="s">
        <v>64</v>
      </c>
      <c r="F21" s="19" t="s">
        <v>65</v>
      </c>
      <c r="G21" s="19" t="s">
        <v>66</v>
      </c>
      <c r="H21" s="18">
        <v>1</v>
      </c>
      <c r="I21" s="18">
        <v>30</v>
      </c>
      <c r="J21" s="20">
        <f t="shared" si="1"/>
        <v>30</v>
      </c>
      <c r="K21" s="21" t="s">
        <v>27</v>
      </c>
      <c r="L21" s="21" t="s">
        <v>27</v>
      </c>
      <c r="M21" s="21" t="s">
        <v>27</v>
      </c>
      <c r="N21" s="21" t="s">
        <v>27</v>
      </c>
      <c r="O21" s="22" t="s">
        <v>62</v>
      </c>
      <c r="P21" s="23"/>
      <c r="Q21" s="24">
        <f t="shared" si="0"/>
        <v>0</v>
      </c>
    </row>
    <row r="22" spans="1:17" s="16" customFormat="1" ht="87.5" x14ac:dyDescent="0.35">
      <c r="A22" s="26"/>
      <c r="B22" s="17">
        <v>14</v>
      </c>
      <c r="C22" s="17" t="s">
        <v>38</v>
      </c>
      <c r="D22" s="17" t="s">
        <v>67</v>
      </c>
      <c r="E22" s="18" t="s">
        <v>68</v>
      </c>
      <c r="F22" s="19" t="s">
        <v>69</v>
      </c>
      <c r="G22" s="19" t="s">
        <v>70</v>
      </c>
      <c r="H22" s="18">
        <v>1</v>
      </c>
      <c r="I22" s="18">
        <v>30</v>
      </c>
      <c r="J22" s="20">
        <f t="shared" si="1"/>
        <v>30</v>
      </c>
      <c r="K22" s="21" t="s">
        <v>27</v>
      </c>
      <c r="L22" s="21" t="s">
        <v>27</v>
      </c>
      <c r="M22" s="21" t="s">
        <v>27</v>
      </c>
      <c r="N22" s="21" t="s">
        <v>27</v>
      </c>
      <c r="O22" s="22" t="s">
        <v>62</v>
      </c>
      <c r="P22" s="23"/>
      <c r="Q22" s="24">
        <f t="shared" si="0"/>
        <v>0</v>
      </c>
    </row>
    <row r="23" spans="1:17" s="16" customFormat="1" ht="87.5" x14ac:dyDescent="0.35">
      <c r="A23" s="26"/>
      <c r="B23" s="17">
        <v>15</v>
      </c>
      <c r="C23" s="17" t="s">
        <v>38</v>
      </c>
      <c r="D23" s="17" t="s">
        <v>71</v>
      </c>
      <c r="E23" s="18" t="s">
        <v>72</v>
      </c>
      <c r="F23" s="19" t="s">
        <v>73</v>
      </c>
      <c r="G23" s="19" t="s">
        <v>74</v>
      </c>
      <c r="H23" s="18">
        <v>3</v>
      </c>
      <c r="I23" s="18">
        <v>18</v>
      </c>
      <c r="J23" s="20">
        <f t="shared" si="1"/>
        <v>54</v>
      </c>
      <c r="K23" s="21" t="s">
        <v>27</v>
      </c>
      <c r="L23" s="21" t="s">
        <v>75</v>
      </c>
      <c r="M23" s="21" t="s">
        <v>75</v>
      </c>
      <c r="N23" s="21" t="s">
        <v>75</v>
      </c>
      <c r="O23" s="22" t="s">
        <v>28</v>
      </c>
      <c r="P23" s="23"/>
      <c r="Q23" s="24">
        <f t="shared" si="0"/>
        <v>0</v>
      </c>
    </row>
    <row r="24" spans="1:17" s="16" customFormat="1" ht="100" x14ac:dyDescent="0.35">
      <c r="A24" s="26"/>
      <c r="B24" s="17">
        <v>16</v>
      </c>
      <c r="C24" s="17" t="s">
        <v>38</v>
      </c>
      <c r="D24" s="17" t="s">
        <v>76</v>
      </c>
      <c r="E24" s="18" t="s">
        <v>72</v>
      </c>
      <c r="F24" s="19" t="s">
        <v>73</v>
      </c>
      <c r="G24" s="19" t="s">
        <v>205</v>
      </c>
      <c r="H24" s="18">
        <v>3</v>
      </c>
      <c r="I24" s="18">
        <v>14</v>
      </c>
      <c r="J24" s="20">
        <f t="shared" si="1"/>
        <v>42</v>
      </c>
      <c r="K24" s="21" t="s">
        <v>75</v>
      </c>
      <c r="L24" s="21" t="s">
        <v>27</v>
      </c>
      <c r="M24" s="21" t="s">
        <v>75</v>
      </c>
      <c r="N24" s="21" t="s">
        <v>75</v>
      </c>
      <c r="O24" s="22" t="s">
        <v>28</v>
      </c>
      <c r="P24" s="23"/>
      <c r="Q24" s="24">
        <f t="shared" si="0"/>
        <v>0</v>
      </c>
    </row>
    <row r="25" spans="1:17" s="16" customFormat="1" ht="100" x14ac:dyDescent="0.35">
      <c r="A25" s="26"/>
      <c r="B25" s="17">
        <v>17</v>
      </c>
      <c r="C25" s="17" t="s">
        <v>38</v>
      </c>
      <c r="D25" s="17" t="s">
        <v>77</v>
      </c>
      <c r="E25" s="18" t="s">
        <v>72</v>
      </c>
      <c r="F25" s="19" t="s">
        <v>73</v>
      </c>
      <c r="G25" s="19" t="s">
        <v>205</v>
      </c>
      <c r="H25" s="18">
        <v>3</v>
      </c>
      <c r="I25" s="18">
        <v>30</v>
      </c>
      <c r="J25" s="20">
        <f t="shared" si="1"/>
        <v>90</v>
      </c>
      <c r="K25" s="21" t="s">
        <v>75</v>
      </c>
      <c r="L25" s="21" t="s">
        <v>75</v>
      </c>
      <c r="M25" s="21" t="s">
        <v>27</v>
      </c>
      <c r="N25" s="21" t="s">
        <v>75</v>
      </c>
      <c r="O25" s="22" t="s">
        <v>28</v>
      </c>
      <c r="P25" s="23"/>
      <c r="Q25" s="24">
        <f t="shared" si="0"/>
        <v>0</v>
      </c>
    </row>
    <row r="26" spans="1:17" s="16" customFormat="1" ht="100" x14ac:dyDescent="0.35">
      <c r="A26" s="26"/>
      <c r="B26" s="17">
        <v>18</v>
      </c>
      <c r="C26" s="17" t="s">
        <v>38</v>
      </c>
      <c r="D26" s="17" t="s">
        <v>78</v>
      </c>
      <c r="E26" s="18" t="s">
        <v>72</v>
      </c>
      <c r="F26" s="19" t="s">
        <v>73</v>
      </c>
      <c r="G26" s="19" t="s">
        <v>205</v>
      </c>
      <c r="H26" s="18">
        <v>3</v>
      </c>
      <c r="I26" s="18">
        <v>16</v>
      </c>
      <c r="J26" s="20">
        <f t="shared" si="1"/>
        <v>48</v>
      </c>
      <c r="K26" s="21" t="s">
        <v>75</v>
      </c>
      <c r="L26" s="21" t="s">
        <v>75</v>
      </c>
      <c r="M26" s="21" t="s">
        <v>75</v>
      </c>
      <c r="N26" s="21" t="s">
        <v>27</v>
      </c>
      <c r="O26" s="22" t="s">
        <v>28</v>
      </c>
      <c r="P26" s="23"/>
      <c r="Q26" s="24">
        <f t="shared" si="0"/>
        <v>0</v>
      </c>
    </row>
    <row r="27" spans="1:17" s="16" customFormat="1" ht="75" x14ac:dyDescent="0.35">
      <c r="A27" s="26"/>
      <c r="B27" s="17">
        <v>19</v>
      </c>
      <c r="C27" s="17" t="s">
        <v>38</v>
      </c>
      <c r="D27" s="17" t="s">
        <v>206</v>
      </c>
      <c r="E27" s="18" t="s">
        <v>207</v>
      </c>
      <c r="F27" s="19" t="s">
        <v>208</v>
      </c>
      <c r="G27" s="19" t="s">
        <v>209</v>
      </c>
      <c r="H27" s="18">
        <v>2</v>
      </c>
      <c r="I27" s="18">
        <v>30</v>
      </c>
      <c r="J27" s="20">
        <f t="shared" si="1"/>
        <v>60</v>
      </c>
      <c r="K27" s="21"/>
      <c r="L27" s="21"/>
      <c r="M27" s="21"/>
      <c r="N27" s="21"/>
      <c r="O27" s="22"/>
      <c r="P27" s="23"/>
      <c r="Q27" s="24">
        <f t="shared" si="0"/>
        <v>0</v>
      </c>
    </row>
    <row r="28" spans="1:17" s="16" customFormat="1" ht="100" x14ac:dyDescent="0.35">
      <c r="A28" s="26"/>
      <c r="B28" s="17">
        <v>20</v>
      </c>
      <c r="C28" s="17" t="s">
        <v>38</v>
      </c>
      <c r="D28" s="17" t="s">
        <v>210</v>
      </c>
      <c r="E28" s="18" t="s">
        <v>211</v>
      </c>
      <c r="F28" s="19" t="s">
        <v>41</v>
      </c>
      <c r="G28" s="19" t="s">
        <v>212</v>
      </c>
      <c r="H28" s="18">
        <v>4</v>
      </c>
      <c r="I28" s="18">
        <v>30</v>
      </c>
      <c r="J28" s="20">
        <f t="shared" si="1"/>
        <v>120</v>
      </c>
      <c r="K28" s="21"/>
      <c r="L28" s="21"/>
      <c r="M28" s="21"/>
      <c r="N28" s="21"/>
      <c r="O28" s="22"/>
      <c r="P28" s="23"/>
      <c r="Q28" s="24">
        <f t="shared" si="0"/>
        <v>0</v>
      </c>
    </row>
    <row r="29" spans="1:17" s="16" customFormat="1" ht="100" x14ac:dyDescent="0.35">
      <c r="A29" s="26"/>
      <c r="B29" s="17">
        <v>21</v>
      </c>
      <c r="C29" s="17" t="s">
        <v>38</v>
      </c>
      <c r="D29" s="17" t="s">
        <v>311</v>
      </c>
      <c r="E29" s="18" t="s">
        <v>213</v>
      </c>
      <c r="F29" s="19" t="s">
        <v>214</v>
      </c>
      <c r="G29" s="19" t="s">
        <v>212</v>
      </c>
      <c r="H29" s="18">
        <v>6</v>
      </c>
      <c r="I29" s="18">
        <v>30</v>
      </c>
      <c r="J29" s="20">
        <f t="shared" si="1"/>
        <v>180</v>
      </c>
      <c r="K29" s="21"/>
      <c r="L29" s="21"/>
      <c r="M29" s="21"/>
      <c r="N29" s="21"/>
      <c r="O29" s="22"/>
      <c r="P29" s="23"/>
      <c r="Q29" s="24">
        <f t="shared" si="0"/>
        <v>0</v>
      </c>
    </row>
    <row r="30" spans="1:17" s="16" customFormat="1" ht="125" x14ac:dyDescent="0.35">
      <c r="A30" s="26"/>
      <c r="B30" s="17">
        <v>22</v>
      </c>
      <c r="C30" s="17" t="s">
        <v>38</v>
      </c>
      <c r="D30" s="17" t="s">
        <v>312</v>
      </c>
      <c r="E30" s="18" t="s">
        <v>215</v>
      </c>
      <c r="F30" s="19" t="s">
        <v>41</v>
      </c>
      <c r="G30" s="19" t="s">
        <v>216</v>
      </c>
      <c r="H30" s="18">
        <v>1</v>
      </c>
      <c r="I30" s="18">
        <v>8</v>
      </c>
      <c r="J30" s="20">
        <f t="shared" si="1"/>
        <v>8</v>
      </c>
      <c r="K30" s="21"/>
      <c r="L30" s="21"/>
      <c r="M30" s="21"/>
      <c r="N30" s="21"/>
      <c r="O30" s="22"/>
      <c r="P30" s="23"/>
      <c r="Q30" s="24">
        <f t="shared" si="0"/>
        <v>0</v>
      </c>
    </row>
    <row r="31" spans="1:17" s="16" customFormat="1" ht="125" x14ac:dyDescent="0.35">
      <c r="A31" s="26"/>
      <c r="B31" s="17">
        <v>23</v>
      </c>
      <c r="C31" s="17" t="s">
        <v>38</v>
      </c>
      <c r="D31" s="17" t="s">
        <v>322</v>
      </c>
      <c r="E31" s="18" t="s">
        <v>215</v>
      </c>
      <c r="F31" s="19" t="s">
        <v>41</v>
      </c>
      <c r="G31" s="19" t="s">
        <v>216</v>
      </c>
      <c r="H31" s="18">
        <v>4</v>
      </c>
      <c r="I31" s="18">
        <v>30</v>
      </c>
      <c r="J31" s="20">
        <f t="shared" si="1"/>
        <v>120</v>
      </c>
      <c r="K31" s="21"/>
      <c r="L31" s="21"/>
      <c r="M31" s="21"/>
      <c r="N31" s="21"/>
      <c r="O31" s="22"/>
      <c r="P31" s="23"/>
      <c r="Q31" s="24">
        <f t="shared" si="0"/>
        <v>0</v>
      </c>
    </row>
    <row r="32" spans="1:17" s="16" customFormat="1" ht="75" x14ac:dyDescent="0.35">
      <c r="B32" s="17">
        <v>24</v>
      </c>
      <c r="C32" s="17" t="s">
        <v>79</v>
      </c>
      <c r="D32" s="17" t="s">
        <v>80</v>
      </c>
      <c r="E32" s="18" t="s">
        <v>81</v>
      </c>
      <c r="F32" s="19" t="s">
        <v>82</v>
      </c>
      <c r="G32" s="19" t="s">
        <v>83</v>
      </c>
      <c r="H32" s="18">
        <v>30</v>
      </c>
      <c r="I32" s="18">
        <v>30</v>
      </c>
      <c r="J32" s="20">
        <f t="shared" si="1"/>
        <v>900</v>
      </c>
      <c r="K32" s="21" t="s">
        <v>27</v>
      </c>
      <c r="L32" s="21" t="s">
        <v>27</v>
      </c>
      <c r="M32" s="21" t="s">
        <v>27</v>
      </c>
      <c r="N32" s="21" t="s">
        <v>27</v>
      </c>
      <c r="O32" s="22" t="s">
        <v>28</v>
      </c>
      <c r="P32" s="23"/>
      <c r="Q32" s="92">
        <f t="shared" si="0"/>
        <v>0</v>
      </c>
    </row>
    <row r="33" spans="2:17" s="16" customFormat="1" ht="75" x14ac:dyDescent="0.35">
      <c r="B33" s="17">
        <v>25</v>
      </c>
      <c r="C33" s="17" t="s">
        <v>79</v>
      </c>
      <c r="D33" s="17" t="s">
        <v>159</v>
      </c>
      <c r="E33" s="18" t="s">
        <v>81</v>
      </c>
      <c r="F33" s="19" t="s">
        <v>82</v>
      </c>
      <c r="G33" s="19" t="s">
        <v>200</v>
      </c>
      <c r="H33" s="18">
        <v>10</v>
      </c>
      <c r="I33" s="18">
        <v>30</v>
      </c>
      <c r="J33" s="20">
        <f t="shared" si="1"/>
        <v>300</v>
      </c>
      <c r="K33" s="21" t="s">
        <v>27</v>
      </c>
      <c r="L33" s="21" t="s">
        <v>27</v>
      </c>
      <c r="M33" s="21" t="s">
        <v>27</v>
      </c>
      <c r="N33" s="21" t="s">
        <v>27</v>
      </c>
      <c r="O33" s="22" t="s">
        <v>28</v>
      </c>
      <c r="P33" s="23"/>
      <c r="Q33" s="92">
        <f t="shared" si="0"/>
        <v>0</v>
      </c>
    </row>
    <row r="34" spans="2:17" s="16" customFormat="1" ht="75" x14ac:dyDescent="0.35">
      <c r="B34" s="17">
        <v>26</v>
      </c>
      <c r="C34" s="17" t="s">
        <v>79</v>
      </c>
      <c r="D34" s="17" t="s">
        <v>199</v>
      </c>
      <c r="E34" s="18" t="s">
        <v>81</v>
      </c>
      <c r="F34" s="19" t="s">
        <v>82</v>
      </c>
      <c r="G34" s="19" t="s">
        <v>201</v>
      </c>
      <c r="H34" s="18">
        <v>120</v>
      </c>
      <c r="I34" s="18">
        <v>1</v>
      </c>
      <c r="J34" s="20">
        <f t="shared" si="1"/>
        <v>120</v>
      </c>
      <c r="K34" s="21" t="s">
        <v>27</v>
      </c>
      <c r="L34" s="21" t="s">
        <v>27</v>
      </c>
      <c r="M34" s="21" t="s">
        <v>27</v>
      </c>
      <c r="N34" s="21" t="s">
        <v>27</v>
      </c>
      <c r="O34" s="22" t="s">
        <v>28</v>
      </c>
      <c r="P34" s="23"/>
      <c r="Q34" s="92">
        <f t="shared" si="0"/>
        <v>0</v>
      </c>
    </row>
    <row r="35" spans="2:17" s="16" customFormat="1" ht="75" x14ac:dyDescent="0.35">
      <c r="B35" s="17">
        <v>27</v>
      </c>
      <c r="C35" s="17" t="s">
        <v>79</v>
      </c>
      <c r="D35" s="17" t="s">
        <v>160</v>
      </c>
      <c r="E35" s="18" t="s">
        <v>81</v>
      </c>
      <c r="F35" s="19" t="s">
        <v>82</v>
      </c>
      <c r="G35" s="19" t="s">
        <v>83</v>
      </c>
      <c r="H35" s="18">
        <v>10</v>
      </c>
      <c r="I35" s="18">
        <v>30</v>
      </c>
      <c r="J35" s="20">
        <f t="shared" si="1"/>
        <v>300</v>
      </c>
      <c r="K35" s="21" t="s">
        <v>27</v>
      </c>
      <c r="L35" s="21" t="s">
        <v>27</v>
      </c>
      <c r="M35" s="21" t="s">
        <v>27</v>
      </c>
      <c r="N35" s="21" t="s">
        <v>27</v>
      </c>
      <c r="O35" s="22" t="s">
        <v>28</v>
      </c>
      <c r="P35" s="23"/>
      <c r="Q35" s="92">
        <f t="shared" si="0"/>
        <v>0</v>
      </c>
    </row>
    <row r="36" spans="2:17" s="16" customFormat="1" ht="75" x14ac:dyDescent="0.35">
      <c r="B36" s="17">
        <v>28</v>
      </c>
      <c r="C36" s="17" t="s">
        <v>79</v>
      </c>
      <c r="D36" s="17" t="s">
        <v>161</v>
      </c>
      <c r="E36" s="18" t="s">
        <v>81</v>
      </c>
      <c r="F36" s="19" t="s">
        <v>82</v>
      </c>
      <c r="G36" s="19" t="s">
        <v>83</v>
      </c>
      <c r="H36" s="18">
        <v>20</v>
      </c>
      <c r="I36" s="18">
        <v>30</v>
      </c>
      <c r="J36" s="20">
        <f t="shared" si="1"/>
        <v>600</v>
      </c>
      <c r="K36" s="21" t="s">
        <v>27</v>
      </c>
      <c r="L36" s="21" t="s">
        <v>27</v>
      </c>
      <c r="M36" s="21" t="s">
        <v>27</v>
      </c>
      <c r="N36" s="21" t="s">
        <v>27</v>
      </c>
      <c r="O36" s="22" t="s">
        <v>28</v>
      </c>
      <c r="P36" s="23"/>
      <c r="Q36" s="92">
        <f t="shared" si="0"/>
        <v>0</v>
      </c>
    </row>
    <row r="37" spans="2:17" s="16" customFormat="1" ht="75" x14ac:dyDescent="0.35">
      <c r="B37" s="17">
        <v>29</v>
      </c>
      <c r="C37" s="17" t="s">
        <v>79</v>
      </c>
      <c r="D37" s="17" t="s">
        <v>162</v>
      </c>
      <c r="E37" s="18" t="s">
        <v>81</v>
      </c>
      <c r="F37" s="19" t="s">
        <v>82</v>
      </c>
      <c r="G37" s="19" t="s">
        <v>83</v>
      </c>
      <c r="H37" s="18">
        <v>10</v>
      </c>
      <c r="I37" s="18">
        <v>30</v>
      </c>
      <c r="J37" s="20">
        <f t="shared" si="1"/>
        <v>300</v>
      </c>
      <c r="K37" s="21" t="s">
        <v>27</v>
      </c>
      <c r="L37" s="21" t="s">
        <v>27</v>
      </c>
      <c r="M37" s="21" t="s">
        <v>27</v>
      </c>
      <c r="N37" s="21" t="s">
        <v>27</v>
      </c>
      <c r="O37" s="22" t="s">
        <v>28</v>
      </c>
      <c r="P37" s="23"/>
      <c r="Q37" s="92">
        <f t="shared" si="0"/>
        <v>0</v>
      </c>
    </row>
    <row r="38" spans="2:17" ht="23.5" x14ac:dyDescent="0.55000000000000004">
      <c r="P38" s="27" t="s">
        <v>84</v>
      </c>
      <c r="Q38" s="28">
        <f>SUM(Q9:Q37)</f>
        <v>0</v>
      </c>
    </row>
    <row r="39" spans="2:17" x14ac:dyDescent="0.35">
      <c r="P39"/>
    </row>
    <row r="40" spans="2:17" x14ac:dyDescent="0.35">
      <c r="P40"/>
    </row>
    <row r="41" spans="2:17" x14ac:dyDescent="0.35">
      <c r="P41"/>
    </row>
    <row r="42" spans="2:17" ht="44.25" customHeight="1" x14ac:dyDescent="0.35">
      <c r="P42" s="93" t="str">
        <f>P7</f>
        <v>PROPUESTA PROVEEDOR</v>
      </c>
      <c r="Q42" s="94"/>
    </row>
    <row r="43" spans="2:17" ht="23.5" x14ac:dyDescent="0.55000000000000004">
      <c r="B43" s="29" t="s">
        <v>217</v>
      </c>
      <c r="C43" s="29"/>
      <c r="D43" s="30"/>
      <c r="E43" s="30"/>
      <c r="F43" s="30"/>
      <c r="G43" s="30"/>
      <c r="H43" s="30"/>
      <c r="I43" s="30"/>
      <c r="J43" s="31"/>
      <c r="P43" s="14" t="s">
        <v>7</v>
      </c>
      <c r="Q43" s="15" t="s">
        <v>85</v>
      </c>
    </row>
    <row r="44" spans="2:17" x14ac:dyDescent="0.35">
      <c r="P44" s="32" t="s">
        <v>22</v>
      </c>
      <c r="Q44" s="33">
        <f>Q9+Q10+Q11</f>
        <v>0</v>
      </c>
    </row>
    <row r="45" spans="2:17" x14ac:dyDescent="0.35">
      <c r="P45" s="32" t="s">
        <v>38</v>
      </c>
      <c r="Q45" s="33">
        <f>SUM(Q12:Q31)</f>
        <v>0</v>
      </c>
    </row>
    <row r="46" spans="2:17" x14ac:dyDescent="0.35">
      <c r="P46" s="32" t="s">
        <v>86</v>
      </c>
      <c r="Q46" s="33">
        <f>SUM(Q32:Q37)</f>
        <v>0</v>
      </c>
    </row>
    <row r="47" spans="2:17" x14ac:dyDescent="0.35">
      <c r="P47" s="64" t="s">
        <v>84</v>
      </c>
      <c r="Q47" s="58">
        <f>SUM(Q44:Q46)</f>
        <v>0</v>
      </c>
    </row>
  </sheetData>
  <mergeCells count="5">
    <mergeCell ref="G2:J2"/>
    <mergeCell ref="F3:J3"/>
    <mergeCell ref="F4:J4"/>
    <mergeCell ref="F5:G5"/>
    <mergeCell ref="I5:J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C75D5-EAE3-BD44-8215-B74260EA271C}">
  <dimension ref="A1:S48"/>
  <sheetViews>
    <sheetView zoomScale="70" zoomScaleNormal="70" workbookViewId="0">
      <selection activeCell="B7" sqref="B7"/>
    </sheetView>
  </sheetViews>
  <sheetFormatPr baseColWidth="10" defaultColWidth="11.453125" defaultRowHeight="14.5" x14ac:dyDescent="0.35"/>
  <cols>
    <col min="1" max="1" width="2.7265625" style="1" customWidth="1"/>
    <col min="2" max="2" width="15.7265625" customWidth="1"/>
    <col min="3" max="4" width="19.7265625" customWidth="1"/>
    <col min="5" max="5" width="55.7265625" style="100" customWidth="1"/>
    <col min="6" max="6" width="97.7265625" style="100" customWidth="1"/>
    <col min="7" max="7" width="21.1796875" bestFit="1" customWidth="1"/>
    <col min="8" max="9" width="15.7265625" customWidth="1"/>
    <col min="10" max="13" width="10.7265625" style="1" hidden="1" customWidth="1"/>
    <col min="14" max="14" width="19.26953125" style="1" hidden="1" customWidth="1"/>
    <col min="15" max="15" width="30.81640625" style="1" customWidth="1"/>
    <col min="16" max="16" width="34.453125" style="1" bestFit="1" customWidth="1"/>
    <col min="17" max="17" width="29.26953125" style="3" bestFit="1" customWidth="1"/>
    <col min="18" max="18" width="11.453125" style="1"/>
    <col min="19" max="19" width="15.26953125" style="1" bestFit="1" customWidth="1"/>
    <col min="20" max="16384" width="11.453125" style="1"/>
  </cols>
  <sheetData>
    <row r="1" spans="2:19" x14ac:dyDescent="0.35">
      <c r="E1" s="98"/>
      <c r="F1" s="98"/>
      <c r="G1" s="1"/>
      <c r="H1" s="1"/>
      <c r="I1" s="1"/>
      <c r="O1"/>
      <c r="P1"/>
    </row>
    <row r="2" spans="2:19" ht="21" x14ac:dyDescent="0.5">
      <c r="E2" s="99" t="s">
        <v>0</v>
      </c>
      <c r="F2" s="99"/>
      <c r="G2" s="119"/>
      <c r="H2" s="119"/>
      <c r="I2" s="119"/>
      <c r="O2"/>
      <c r="P2"/>
    </row>
    <row r="3" spans="2:19" ht="21" x14ac:dyDescent="0.5">
      <c r="E3" s="99" t="s">
        <v>1</v>
      </c>
      <c r="F3" s="119"/>
      <c r="G3" s="119"/>
      <c r="H3" s="119"/>
      <c r="I3" s="119"/>
      <c r="O3"/>
      <c r="P3"/>
    </row>
    <row r="4" spans="2:19" ht="21" x14ac:dyDescent="0.5">
      <c r="E4" s="99" t="s">
        <v>2</v>
      </c>
      <c r="F4" s="120"/>
      <c r="G4" s="120"/>
      <c r="H4" s="120"/>
      <c r="I4" s="120"/>
      <c r="O4"/>
      <c r="P4"/>
    </row>
    <row r="5" spans="2:19" ht="21" x14ac:dyDescent="0.5">
      <c r="E5" s="99" t="s">
        <v>3</v>
      </c>
      <c r="F5" s="120"/>
      <c r="G5" s="120"/>
      <c r="H5" s="4" t="s">
        <v>4</v>
      </c>
      <c r="I5" s="91"/>
      <c r="O5"/>
      <c r="P5"/>
      <c r="S5" s="89"/>
    </row>
    <row r="6" spans="2:19" x14ac:dyDescent="0.35">
      <c r="O6"/>
      <c r="P6"/>
    </row>
    <row r="7" spans="2:19" ht="23.5" x14ac:dyDescent="0.55000000000000004">
      <c r="B7" s="5" t="s">
        <v>317</v>
      </c>
      <c r="C7" s="6"/>
      <c r="D7" s="7"/>
      <c r="E7" s="101"/>
      <c r="F7" s="101"/>
      <c r="G7" s="7"/>
      <c r="H7" s="7"/>
      <c r="I7" s="7"/>
      <c r="J7" s="9"/>
      <c r="K7" s="9"/>
      <c r="L7" s="9"/>
      <c r="M7" s="9"/>
      <c r="N7" s="9"/>
      <c r="O7" s="5"/>
      <c r="P7" s="5" t="s">
        <v>5</v>
      </c>
    </row>
    <row r="8" spans="2:19" s="16" customFormat="1" ht="37.5" x14ac:dyDescent="0.35">
      <c r="B8" s="11" t="s">
        <v>6</v>
      </c>
      <c r="C8" s="11" t="s">
        <v>7</v>
      </c>
      <c r="D8" s="11" t="s">
        <v>8</v>
      </c>
      <c r="E8" s="102" t="s">
        <v>10</v>
      </c>
      <c r="F8" s="11" t="s">
        <v>11</v>
      </c>
      <c r="G8" s="11" t="s">
        <v>12</v>
      </c>
      <c r="H8" s="11" t="s">
        <v>13</v>
      </c>
      <c r="I8" s="12" t="s">
        <v>14</v>
      </c>
      <c r="J8" s="13" t="s">
        <v>16</v>
      </c>
      <c r="K8" s="13" t="s">
        <v>17</v>
      </c>
      <c r="L8" s="13" t="s">
        <v>18</v>
      </c>
      <c r="M8" s="13" t="s">
        <v>19</v>
      </c>
      <c r="N8" s="14" t="s">
        <v>203</v>
      </c>
      <c r="O8" s="14" t="s">
        <v>203</v>
      </c>
      <c r="P8" s="15" t="s">
        <v>21</v>
      </c>
    </row>
    <row r="9" spans="2:19" s="16" customFormat="1" ht="40.5" x14ac:dyDescent="0.35">
      <c r="B9" s="17">
        <v>1</v>
      </c>
      <c r="C9" s="17" t="s">
        <v>225</v>
      </c>
      <c r="D9" s="17" t="s">
        <v>226</v>
      </c>
      <c r="E9" s="19" t="s">
        <v>227</v>
      </c>
      <c r="F9" s="19" t="s">
        <v>228</v>
      </c>
      <c r="G9" s="18">
        <v>1</v>
      </c>
      <c r="H9" s="18">
        <v>9</v>
      </c>
      <c r="I9" s="20">
        <f>H9*G9</f>
        <v>9</v>
      </c>
      <c r="J9" s="21" t="s">
        <v>27</v>
      </c>
      <c r="K9" s="21" t="s">
        <v>27</v>
      </c>
      <c r="L9" s="21" t="s">
        <v>27</v>
      </c>
      <c r="M9" s="22" t="s">
        <v>28</v>
      </c>
      <c r="N9" s="23">
        <v>13200000</v>
      </c>
      <c r="O9" s="23"/>
      <c r="P9" s="24">
        <f t="shared" ref="P9:P33" si="0">O9*I9</f>
        <v>0</v>
      </c>
      <c r="R9" s="90"/>
    </row>
    <row r="10" spans="2:19" s="16" customFormat="1" ht="172.5" customHeight="1" x14ac:dyDescent="0.35">
      <c r="B10" s="17">
        <v>2</v>
      </c>
      <c r="C10" s="17" t="s">
        <v>229</v>
      </c>
      <c r="D10" s="17" t="s">
        <v>230</v>
      </c>
      <c r="E10" s="56" t="s">
        <v>99</v>
      </c>
      <c r="F10" s="19" t="s">
        <v>231</v>
      </c>
      <c r="G10" s="25">
        <v>18</v>
      </c>
      <c r="H10" s="18">
        <v>12</v>
      </c>
      <c r="I10" s="20">
        <f>H10*G10</f>
        <v>216</v>
      </c>
      <c r="J10" s="21" t="s">
        <v>27</v>
      </c>
      <c r="K10" s="21" t="s">
        <v>27</v>
      </c>
      <c r="L10" s="21" t="s">
        <v>27</v>
      </c>
      <c r="M10" s="22" t="s">
        <v>33</v>
      </c>
      <c r="N10" s="23">
        <v>980000</v>
      </c>
      <c r="O10" s="23"/>
      <c r="P10" s="24">
        <f t="shared" si="0"/>
        <v>0</v>
      </c>
    </row>
    <row r="11" spans="2:19" s="16" customFormat="1" ht="50" x14ac:dyDescent="0.35">
      <c r="B11" s="17">
        <v>3</v>
      </c>
      <c r="C11" s="17" t="s">
        <v>225</v>
      </c>
      <c r="D11" s="17" t="s">
        <v>232</v>
      </c>
      <c r="E11" s="19" t="s">
        <v>233</v>
      </c>
      <c r="F11" s="19" t="s">
        <v>234</v>
      </c>
      <c r="G11" s="25">
        <v>1</v>
      </c>
      <c r="H11" s="18">
        <v>6</v>
      </c>
      <c r="I11" s="20">
        <f t="shared" ref="I11:I33" si="1">H11*G11</f>
        <v>6</v>
      </c>
      <c r="J11" s="21"/>
      <c r="K11" s="21"/>
      <c r="L11" s="21"/>
      <c r="M11" s="22"/>
      <c r="N11" s="23">
        <v>2500000</v>
      </c>
      <c r="O11" s="23"/>
      <c r="P11" s="24">
        <f t="shared" si="0"/>
        <v>0</v>
      </c>
    </row>
    <row r="12" spans="2:19" s="16" customFormat="1" ht="29" x14ac:dyDescent="0.35">
      <c r="B12" s="17">
        <v>4</v>
      </c>
      <c r="C12" s="17" t="s">
        <v>229</v>
      </c>
      <c r="D12" s="17" t="s">
        <v>235</v>
      </c>
      <c r="E12" s="19" t="s">
        <v>236</v>
      </c>
      <c r="F12" s="19" t="s">
        <v>237</v>
      </c>
      <c r="G12" s="20">
        <v>2</v>
      </c>
      <c r="H12" s="18">
        <v>6</v>
      </c>
      <c r="I12" s="20">
        <f t="shared" si="1"/>
        <v>12</v>
      </c>
      <c r="J12" s="21" t="s">
        <v>27</v>
      </c>
      <c r="K12" s="21" t="s">
        <v>27</v>
      </c>
      <c r="L12" s="21" t="s">
        <v>27</v>
      </c>
      <c r="M12" s="22" t="s">
        <v>33</v>
      </c>
      <c r="N12" s="23">
        <f>+(6*70000)+90000</f>
        <v>510000</v>
      </c>
      <c r="O12" s="23"/>
      <c r="P12" s="24">
        <f t="shared" si="0"/>
        <v>0</v>
      </c>
    </row>
    <row r="13" spans="2:19" s="16" customFormat="1" ht="40.5" x14ac:dyDescent="0.35">
      <c r="B13" s="17">
        <v>5</v>
      </c>
      <c r="C13" s="17" t="s">
        <v>225</v>
      </c>
      <c r="D13" s="17" t="s">
        <v>313</v>
      </c>
      <c r="E13" s="19" t="s">
        <v>315</v>
      </c>
      <c r="F13" s="19" t="s">
        <v>316</v>
      </c>
      <c r="G13" s="25">
        <v>1</v>
      </c>
      <c r="H13" s="18">
        <v>6</v>
      </c>
      <c r="I13" s="20">
        <f t="shared" si="1"/>
        <v>6</v>
      </c>
      <c r="J13" s="21"/>
      <c r="K13" s="21"/>
      <c r="L13" s="21"/>
      <c r="M13" s="22"/>
      <c r="N13" s="23">
        <v>2500000</v>
      </c>
      <c r="O13" s="23"/>
      <c r="P13" s="24">
        <f t="shared" si="0"/>
        <v>0</v>
      </c>
    </row>
    <row r="14" spans="2:19" s="16" customFormat="1" ht="29" x14ac:dyDescent="0.35">
      <c r="B14" s="17">
        <v>6</v>
      </c>
      <c r="C14" s="17" t="s">
        <v>229</v>
      </c>
      <c r="D14" s="17" t="s">
        <v>314</v>
      </c>
      <c r="E14" s="19" t="s">
        <v>236</v>
      </c>
      <c r="F14" s="19" t="s">
        <v>316</v>
      </c>
      <c r="G14" s="20">
        <v>2</v>
      </c>
      <c r="H14" s="18">
        <v>6</v>
      </c>
      <c r="I14" s="20">
        <f t="shared" si="1"/>
        <v>12</v>
      </c>
      <c r="J14" s="21" t="s">
        <v>27</v>
      </c>
      <c r="K14" s="21" t="s">
        <v>27</v>
      </c>
      <c r="L14" s="21" t="s">
        <v>27</v>
      </c>
      <c r="M14" s="22" t="s">
        <v>33</v>
      </c>
      <c r="N14" s="23">
        <f>+(8*70000)+(2*90000)</f>
        <v>740000</v>
      </c>
      <c r="O14" s="23"/>
      <c r="P14" s="92">
        <f t="shared" si="0"/>
        <v>0</v>
      </c>
      <c r="R14" s="90"/>
    </row>
    <row r="15" spans="2:19" s="16" customFormat="1" ht="40.5" x14ac:dyDescent="0.35">
      <c r="B15" s="17">
        <v>7</v>
      </c>
      <c r="C15" s="17" t="s">
        <v>225</v>
      </c>
      <c r="D15" s="17" t="s">
        <v>238</v>
      </c>
      <c r="E15" s="19" t="s">
        <v>239</v>
      </c>
      <c r="F15" s="19"/>
      <c r="G15" s="20">
        <v>1</v>
      </c>
      <c r="H15" s="18">
        <v>2</v>
      </c>
      <c r="I15" s="20">
        <f t="shared" si="1"/>
        <v>2</v>
      </c>
      <c r="J15" s="21"/>
      <c r="K15" s="21"/>
      <c r="L15" s="21"/>
      <c r="M15" s="22"/>
      <c r="N15" s="23">
        <f>+(1400000*5)</f>
        <v>7000000</v>
      </c>
      <c r="O15" s="23"/>
      <c r="P15" s="92">
        <f t="shared" si="0"/>
        <v>0</v>
      </c>
      <c r="R15" s="90"/>
    </row>
    <row r="16" spans="2:19" s="16" customFormat="1" ht="37.5" x14ac:dyDescent="0.35">
      <c r="B16" s="17">
        <v>8</v>
      </c>
      <c r="C16" s="17" t="s">
        <v>229</v>
      </c>
      <c r="D16" s="17" t="s">
        <v>240</v>
      </c>
      <c r="E16" s="19" t="s">
        <v>236</v>
      </c>
      <c r="F16" s="19" t="s">
        <v>241</v>
      </c>
      <c r="G16" s="20">
        <v>4</v>
      </c>
      <c r="H16" s="18">
        <v>3</v>
      </c>
      <c r="I16" s="20">
        <f t="shared" si="1"/>
        <v>12</v>
      </c>
      <c r="J16" s="21" t="s">
        <v>27</v>
      </c>
      <c r="K16" s="21" t="s">
        <v>27</v>
      </c>
      <c r="L16" s="21" t="s">
        <v>27</v>
      </c>
      <c r="M16" s="22" t="s">
        <v>33</v>
      </c>
      <c r="N16" s="23">
        <f>+(8*70000)+(2*90000)+2000000</f>
        <v>2740000</v>
      </c>
      <c r="O16" s="23"/>
      <c r="P16" s="24">
        <f t="shared" si="0"/>
        <v>0</v>
      </c>
    </row>
    <row r="17" spans="1:16" s="16" customFormat="1" ht="27" x14ac:dyDescent="0.35">
      <c r="B17" s="17">
        <v>9</v>
      </c>
      <c r="C17" s="17" t="s">
        <v>229</v>
      </c>
      <c r="D17" s="17" t="s">
        <v>242</v>
      </c>
      <c r="E17" s="19" t="s">
        <v>243</v>
      </c>
      <c r="F17" s="19" t="s">
        <v>244</v>
      </c>
      <c r="G17" s="25">
        <v>1</v>
      </c>
      <c r="H17" s="18">
        <v>5</v>
      </c>
      <c r="I17" s="20">
        <f t="shared" si="1"/>
        <v>5</v>
      </c>
      <c r="J17" s="21"/>
      <c r="K17" s="21"/>
      <c r="L17" s="21"/>
      <c r="M17" s="22"/>
      <c r="N17" s="23">
        <f>600000+300000</f>
        <v>900000</v>
      </c>
      <c r="O17" s="23"/>
      <c r="P17" s="24">
        <f t="shared" si="0"/>
        <v>0</v>
      </c>
    </row>
    <row r="18" spans="1:16" s="16" customFormat="1" ht="37.5" x14ac:dyDescent="0.35">
      <c r="B18" s="17">
        <v>10</v>
      </c>
      <c r="C18" s="17" t="s">
        <v>229</v>
      </c>
      <c r="D18" s="17" t="s">
        <v>245</v>
      </c>
      <c r="E18" s="19" t="s">
        <v>236</v>
      </c>
      <c r="F18" s="19" t="s">
        <v>246</v>
      </c>
      <c r="G18" s="20">
        <v>2</v>
      </c>
      <c r="H18" s="18">
        <v>8</v>
      </c>
      <c r="I18" s="20">
        <f t="shared" si="1"/>
        <v>16</v>
      </c>
      <c r="J18" s="21" t="s">
        <v>27</v>
      </c>
      <c r="K18" s="21" t="s">
        <v>27</v>
      </c>
      <c r="L18" s="21" t="s">
        <v>27</v>
      </c>
      <c r="M18" s="22" t="s">
        <v>28</v>
      </c>
      <c r="N18" s="23">
        <f>+(3*70000)+90000</f>
        <v>300000</v>
      </c>
      <c r="O18" s="23"/>
      <c r="P18" s="24">
        <f t="shared" si="0"/>
        <v>0</v>
      </c>
    </row>
    <row r="19" spans="1:16" s="16" customFormat="1" ht="62.5" x14ac:dyDescent="0.35">
      <c r="B19" s="17">
        <v>11</v>
      </c>
      <c r="C19" s="17" t="s">
        <v>247</v>
      </c>
      <c r="D19" s="17" t="s">
        <v>248</v>
      </c>
      <c r="E19" s="19" t="s">
        <v>236</v>
      </c>
      <c r="F19" s="19" t="s">
        <v>249</v>
      </c>
      <c r="G19" s="20">
        <v>1</v>
      </c>
      <c r="H19" s="18">
        <v>10</v>
      </c>
      <c r="I19" s="20">
        <f t="shared" si="1"/>
        <v>10</v>
      </c>
      <c r="J19" s="21" t="s">
        <v>27</v>
      </c>
      <c r="K19" s="21" t="s">
        <v>27</v>
      </c>
      <c r="L19" s="21" t="s">
        <v>27</v>
      </c>
      <c r="M19" s="22" t="s">
        <v>28</v>
      </c>
      <c r="N19" s="23">
        <v>2500000</v>
      </c>
      <c r="O19" s="23"/>
      <c r="P19" s="24">
        <f t="shared" si="0"/>
        <v>0</v>
      </c>
    </row>
    <row r="20" spans="1:16" s="16" customFormat="1" ht="62.5" x14ac:dyDescent="0.35">
      <c r="B20" s="17">
        <v>12</v>
      </c>
      <c r="C20" s="17" t="s">
        <v>247</v>
      </c>
      <c r="D20" s="17" t="s">
        <v>250</v>
      </c>
      <c r="E20" s="19" t="s">
        <v>251</v>
      </c>
      <c r="F20" s="19" t="s">
        <v>252</v>
      </c>
      <c r="G20" s="20">
        <v>2</v>
      </c>
      <c r="H20" s="18">
        <v>4</v>
      </c>
      <c r="I20" s="20">
        <f t="shared" si="1"/>
        <v>8</v>
      </c>
      <c r="J20" s="21" t="s">
        <v>27</v>
      </c>
      <c r="K20" s="21" t="s">
        <v>27</v>
      </c>
      <c r="L20" s="21" t="s">
        <v>27</v>
      </c>
      <c r="M20" s="22" t="s">
        <v>28</v>
      </c>
      <c r="N20" s="23">
        <v>1200000</v>
      </c>
      <c r="O20" s="23"/>
      <c r="P20" s="24">
        <f t="shared" si="0"/>
        <v>0</v>
      </c>
    </row>
    <row r="21" spans="1:16" s="16" customFormat="1" ht="162.5" x14ac:dyDescent="0.35">
      <c r="B21" s="17">
        <v>13</v>
      </c>
      <c r="C21" s="17" t="s">
        <v>253</v>
      </c>
      <c r="D21" s="17" t="s">
        <v>254</v>
      </c>
      <c r="E21" s="19" t="s">
        <v>255</v>
      </c>
      <c r="F21" s="19" t="s">
        <v>256</v>
      </c>
      <c r="G21" s="20">
        <v>2</v>
      </c>
      <c r="H21" s="18">
        <v>6</v>
      </c>
      <c r="I21" s="20">
        <f t="shared" si="1"/>
        <v>12</v>
      </c>
      <c r="J21" s="21"/>
      <c r="K21" s="21"/>
      <c r="L21" s="21"/>
      <c r="M21" s="22"/>
      <c r="N21" s="23">
        <v>3000000</v>
      </c>
      <c r="O21" s="23"/>
      <c r="P21" s="24">
        <f t="shared" si="0"/>
        <v>0</v>
      </c>
    </row>
    <row r="22" spans="1:16" s="16" customFormat="1" ht="50" x14ac:dyDescent="0.35">
      <c r="B22" s="17">
        <v>14</v>
      </c>
      <c r="C22" s="17" t="s">
        <v>247</v>
      </c>
      <c r="D22" s="17" t="s">
        <v>257</v>
      </c>
      <c r="E22" s="19" t="s">
        <v>236</v>
      </c>
      <c r="F22" s="19" t="s">
        <v>258</v>
      </c>
      <c r="G22" s="20">
        <v>10</v>
      </c>
      <c r="H22" s="18">
        <v>6</v>
      </c>
      <c r="I22" s="20">
        <f t="shared" si="1"/>
        <v>60</v>
      </c>
      <c r="J22" s="21"/>
      <c r="K22" s="21"/>
      <c r="L22" s="21"/>
      <c r="M22" s="22"/>
      <c r="N22" s="23">
        <f>+(2*70000)+90000</f>
        <v>230000</v>
      </c>
      <c r="O22" s="23"/>
      <c r="P22" s="24">
        <f t="shared" si="0"/>
        <v>0</v>
      </c>
    </row>
    <row r="23" spans="1:16" s="16" customFormat="1" ht="137.5" x14ac:dyDescent="0.35">
      <c r="B23" s="17">
        <v>15</v>
      </c>
      <c r="C23" s="17" t="s">
        <v>253</v>
      </c>
      <c r="D23" s="17" t="s">
        <v>259</v>
      </c>
      <c r="E23" s="19" t="s">
        <v>260</v>
      </c>
      <c r="F23" s="19" t="s">
        <v>261</v>
      </c>
      <c r="G23" s="20">
        <v>1</v>
      </c>
      <c r="H23" s="18">
        <v>6</v>
      </c>
      <c r="I23" s="20">
        <f t="shared" si="1"/>
        <v>6</v>
      </c>
      <c r="J23" s="21"/>
      <c r="K23" s="21"/>
      <c r="L23" s="21"/>
      <c r="M23" s="22"/>
      <c r="N23" s="23">
        <v>1100000</v>
      </c>
      <c r="O23" s="23"/>
      <c r="P23" s="24">
        <f t="shared" si="0"/>
        <v>0</v>
      </c>
    </row>
    <row r="24" spans="1:16" s="16" customFormat="1" ht="87.5" x14ac:dyDescent="0.35">
      <c r="B24" s="17">
        <v>16</v>
      </c>
      <c r="C24" s="17" t="s">
        <v>247</v>
      </c>
      <c r="D24" s="17" t="s">
        <v>262</v>
      </c>
      <c r="E24" s="19" t="s">
        <v>236</v>
      </c>
      <c r="F24" s="19" t="s">
        <v>263</v>
      </c>
      <c r="G24" s="20">
        <v>2</v>
      </c>
      <c r="H24" s="18">
        <v>5</v>
      </c>
      <c r="I24" s="20">
        <f t="shared" si="1"/>
        <v>10</v>
      </c>
      <c r="J24" s="21"/>
      <c r="K24" s="21"/>
      <c r="L24" s="21"/>
      <c r="M24" s="22"/>
      <c r="N24" s="23">
        <f>+(2*70000)+90000</f>
        <v>230000</v>
      </c>
      <c r="O24" s="23"/>
      <c r="P24" s="24">
        <f t="shared" si="0"/>
        <v>0</v>
      </c>
    </row>
    <row r="25" spans="1:16" s="16" customFormat="1" ht="72.5" x14ac:dyDescent="0.35">
      <c r="B25" s="17">
        <v>17</v>
      </c>
      <c r="C25" s="17" t="s">
        <v>247</v>
      </c>
      <c r="D25" s="17" t="s">
        <v>264</v>
      </c>
      <c r="E25" s="19" t="s">
        <v>265</v>
      </c>
      <c r="F25" s="19" t="s">
        <v>266</v>
      </c>
      <c r="G25" s="20">
        <v>2</v>
      </c>
      <c r="H25" s="18">
        <v>4</v>
      </c>
      <c r="I25" s="20">
        <f t="shared" si="1"/>
        <v>8</v>
      </c>
      <c r="J25" s="21" t="s">
        <v>27</v>
      </c>
      <c r="K25" s="21" t="s">
        <v>27</v>
      </c>
      <c r="L25" s="21" t="s">
        <v>27</v>
      </c>
      <c r="M25" s="22" t="s">
        <v>62</v>
      </c>
      <c r="N25" s="23">
        <v>3300000</v>
      </c>
      <c r="O25" s="23"/>
      <c r="P25" s="24">
        <f t="shared" si="0"/>
        <v>0</v>
      </c>
    </row>
    <row r="26" spans="1:16" s="16" customFormat="1" ht="40.5" x14ac:dyDescent="0.35">
      <c r="A26" s="26"/>
      <c r="B26" s="17">
        <v>18</v>
      </c>
      <c r="C26" s="17" t="s">
        <v>267</v>
      </c>
      <c r="D26" s="17" t="s">
        <v>268</v>
      </c>
      <c r="E26" s="19" t="s">
        <v>269</v>
      </c>
      <c r="F26" s="19" t="s">
        <v>256</v>
      </c>
      <c r="G26" s="20">
        <v>1</v>
      </c>
      <c r="H26" s="18">
        <v>12</v>
      </c>
      <c r="I26" s="20">
        <f t="shared" si="1"/>
        <v>12</v>
      </c>
      <c r="J26" s="21"/>
      <c r="K26" s="21"/>
      <c r="L26" s="21"/>
      <c r="M26" s="22"/>
      <c r="N26" s="23">
        <v>3000000</v>
      </c>
      <c r="O26" s="23"/>
      <c r="P26" s="24">
        <f t="shared" si="0"/>
        <v>0</v>
      </c>
    </row>
    <row r="27" spans="1:16" s="16" customFormat="1" ht="212.5" x14ac:dyDescent="0.35">
      <c r="A27" s="26"/>
      <c r="B27" s="17">
        <v>19</v>
      </c>
      <c r="C27" s="17" t="s">
        <v>270</v>
      </c>
      <c r="D27" s="17" t="s">
        <v>271</v>
      </c>
      <c r="E27" s="19" t="s">
        <v>236</v>
      </c>
      <c r="F27" s="19" t="s">
        <v>272</v>
      </c>
      <c r="G27" s="20">
        <v>2</v>
      </c>
      <c r="H27" s="18">
        <v>6</v>
      </c>
      <c r="I27" s="20">
        <f t="shared" si="1"/>
        <v>12</v>
      </c>
      <c r="J27" s="21" t="s">
        <v>75</v>
      </c>
      <c r="K27" s="21" t="s">
        <v>75</v>
      </c>
      <c r="L27" s="21" t="s">
        <v>75</v>
      </c>
      <c r="M27" s="22" t="s">
        <v>28</v>
      </c>
      <c r="N27" s="23">
        <f>+(2*70000)+90000</f>
        <v>230000</v>
      </c>
      <c r="O27" s="23"/>
      <c r="P27" s="24">
        <f t="shared" si="0"/>
        <v>0</v>
      </c>
    </row>
    <row r="28" spans="1:16" s="16" customFormat="1" ht="325" x14ac:dyDescent="0.35">
      <c r="A28" s="26"/>
      <c r="B28" s="17">
        <v>20</v>
      </c>
      <c r="C28" s="17" t="s">
        <v>270</v>
      </c>
      <c r="D28" s="17" t="s">
        <v>273</v>
      </c>
      <c r="E28" s="19" t="s">
        <v>274</v>
      </c>
      <c r="F28" s="19" t="s">
        <v>275</v>
      </c>
      <c r="G28" s="20">
        <v>2</v>
      </c>
      <c r="H28" s="18">
        <v>6</v>
      </c>
      <c r="I28" s="20">
        <f t="shared" si="1"/>
        <v>12</v>
      </c>
      <c r="J28" s="21" t="s">
        <v>27</v>
      </c>
      <c r="K28" s="21" t="s">
        <v>75</v>
      </c>
      <c r="L28" s="21" t="s">
        <v>75</v>
      </c>
      <c r="M28" s="22" t="s">
        <v>28</v>
      </c>
      <c r="N28" s="23">
        <v>3600000</v>
      </c>
      <c r="O28" s="23"/>
      <c r="P28" s="24">
        <f t="shared" si="0"/>
        <v>0</v>
      </c>
    </row>
    <row r="29" spans="1:16" s="16" customFormat="1" ht="40.5" x14ac:dyDescent="0.35">
      <c r="A29" s="26"/>
      <c r="B29" s="17">
        <v>21</v>
      </c>
      <c r="C29" s="17" t="s">
        <v>253</v>
      </c>
      <c r="D29" s="17" t="s">
        <v>276</v>
      </c>
      <c r="E29" s="19" t="s">
        <v>277</v>
      </c>
      <c r="F29" s="19" t="s">
        <v>261</v>
      </c>
      <c r="G29" s="20">
        <v>1</v>
      </c>
      <c r="H29" s="18">
        <v>6</v>
      </c>
      <c r="I29" s="20">
        <f t="shared" si="1"/>
        <v>6</v>
      </c>
      <c r="J29" s="21"/>
      <c r="K29" s="21"/>
      <c r="L29" s="21"/>
      <c r="M29" s="22"/>
      <c r="N29" s="23">
        <v>3000000</v>
      </c>
      <c r="O29" s="23"/>
      <c r="P29" s="24">
        <f t="shared" si="0"/>
        <v>0</v>
      </c>
    </row>
    <row r="30" spans="1:16" s="16" customFormat="1" ht="37.5" x14ac:dyDescent="0.35">
      <c r="A30" s="26"/>
      <c r="B30" s="17">
        <v>22</v>
      </c>
      <c r="C30" s="17" t="s">
        <v>247</v>
      </c>
      <c r="D30" s="17" t="s">
        <v>278</v>
      </c>
      <c r="E30" s="19" t="s">
        <v>236</v>
      </c>
      <c r="F30" s="19" t="s">
        <v>279</v>
      </c>
      <c r="G30" s="20">
        <v>2</v>
      </c>
      <c r="H30" s="18">
        <v>6</v>
      </c>
      <c r="I30" s="20">
        <f t="shared" si="1"/>
        <v>12</v>
      </c>
      <c r="J30" s="21" t="s">
        <v>75</v>
      </c>
      <c r="K30" s="21" t="s">
        <v>27</v>
      </c>
      <c r="L30" s="21" t="s">
        <v>75</v>
      </c>
      <c r="M30" s="22" t="s">
        <v>28</v>
      </c>
      <c r="N30" s="23">
        <f>+(2*70000)+90000</f>
        <v>230000</v>
      </c>
      <c r="O30" s="23"/>
      <c r="P30" s="24">
        <f t="shared" si="0"/>
        <v>0</v>
      </c>
    </row>
    <row r="31" spans="1:16" s="16" customFormat="1" ht="409.5" customHeight="1" x14ac:dyDescent="0.35">
      <c r="A31" s="26"/>
      <c r="B31" s="17">
        <v>23</v>
      </c>
      <c r="C31" s="17" t="s">
        <v>280</v>
      </c>
      <c r="D31" s="17" t="s">
        <v>281</v>
      </c>
      <c r="E31" s="19" t="s">
        <v>307</v>
      </c>
      <c r="F31" s="19" t="s">
        <v>282</v>
      </c>
      <c r="G31" s="18">
        <v>1</v>
      </c>
      <c r="H31" s="18">
        <v>4</v>
      </c>
      <c r="I31" s="20">
        <f t="shared" si="1"/>
        <v>4</v>
      </c>
      <c r="J31" s="21" t="s">
        <v>75</v>
      </c>
      <c r="K31" s="21" t="s">
        <v>75</v>
      </c>
      <c r="L31" s="21" t="s">
        <v>27</v>
      </c>
      <c r="M31" s="22" t="s">
        <v>28</v>
      </c>
      <c r="N31" s="23">
        <v>60000000</v>
      </c>
      <c r="O31" s="23"/>
      <c r="P31" s="92">
        <f t="shared" si="0"/>
        <v>0</v>
      </c>
    </row>
    <row r="32" spans="1:16" s="16" customFormat="1" ht="362.5" x14ac:dyDescent="0.35">
      <c r="A32" s="26"/>
      <c r="B32" s="17">
        <v>24</v>
      </c>
      <c r="C32" s="17" t="s">
        <v>280</v>
      </c>
      <c r="D32" s="17" t="s">
        <v>283</v>
      </c>
      <c r="E32" s="19" t="s">
        <v>308</v>
      </c>
      <c r="F32" s="19" t="s">
        <v>284</v>
      </c>
      <c r="G32" s="18">
        <v>3</v>
      </c>
      <c r="H32" s="18">
        <v>1</v>
      </c>
      <c r="I32" s="20">
        <f t="shared" si="1"/>
        <v>3</v>
      </c>
      <c r="J32" s="21" t="s">
        <v>75</v>
      </c>
      <c r="K32" s="21" t="s">
        <v>75</v>
      </c>
      <c r="L32" s="21" t="s">
        <v>27</v>
      </c>
      <c r="M32" s="22" t="s">
        <v>28</v>
      </c>
      <c r="N32" s="23">
        <v>60000000</v>
      </c>
      <c r="O32" s="23"/>
      <c r="P32" s="92">
        <f t="shared" si="0"/>
        <v>0</v>
      </c>
    </row>
    <row r="33" spans="2:17" s="16" customFormat="1" ht="40.5" x14ac:dyDescent="0.35">
      <c r="B33" s="17">
        <v>25</v>
      </c>
      <c r="C33" s="17" t="s">
        <v>285</v>
      </c>
      <c r="D33" s="17" t="s">
        <v>286</v>
      </c>
      <c r="E33" s="19" t="s">
        <v>309</v>
      </c>
      <c r="F33" s="19" t="s">
        <v>310</v>
      </c>
      <c r="G33" s="18">
        <v>1</v>
      </c>
      <c r="H33" s="18">
        <v>60</v>
      </c>
      <c r="I33" s="20">
        <f t="shared" si="1"/>
        <v>60</v>
      </c>
      <c r="J33" s="21" t="s">
        <v>27</v>
      </c>
      <c r="K33" s="21" t="s">
        <v>27</v>
      </c>
      <c r="L33" s="21" t="s">
        <v>27</v>
      </c>
      <c r="M33" s="22" t="s">
        <v>28</v>
      </c>
      <c r="N33" s="23">
        <v>500000</v>
      </c>
      <c r="O33" s="23"/>
      <c r="P33" s="92">
        <f t="shared" si="0"/>
        <v>0</v>
      </c>
    </row>
    <row r="34" spans="2:17" ht="23.5" x14ac:dyDescent="0.55000000000000004">
      <c r="O34" s="27" t="s">
        <v>84</v>
      </c>
      <c r="P34" s="28">
        <f>SUM(P9:P33)</f>
        <v>0</v>
      </c>
    </row>
    <row r="35" spans="2:17" x14ac:dyDescent="0.35">
      <c r="O35"/>
      <c r="P35"/>
      <c r="Q35" s="103"/>
    </row>
    <row r="36" spans="2:17" x14ac:dyDescent="0.35">
      <c r="O36"/>
      <c r="P36"/>
      <c r="Q36"/>
    </row>
    <row r="37" spans="2:17" x14ac:dyDescent="0.35">
      <c r="O37"/>
      <c r="P37"/>
      <c r="Q37" s="103"/>
    </row>
    <row r="38" spans="2:17" x14ac:dyDescent="0.35">
      <c r="O38" s="93" t="str">
        <f>P7</f>
        <v>PROPUESTA PROVEEDOR</v>
      </c>
      <c r="P38" s="94"/>
    </row>
    <row r="39" spans="2:17" ht="23.5" x14ac:dyDescent="0.55000000000000004">
      <c r="B39" s="29" t="s">
        <v>217</v>
      </c>
      <c r="C39" s="29"/>
      <c r="D39" s="30"/>
      <c r="E39" s="104"/>
      <c r="F39" s="104"/>
      <c r="G39" s="30"/>
      <c r="H39" s="30"/>
      <c r="I39" s="30"/>
      <c r="J39" s="30"/>
      <c r="K39" s="30"/>
      <c r="L39" s="30"/>
      <c r="M39" s="30"/>
      <c r="N39" s="30"/>
      <c r="O39" s="14" t="s">
        <v>7</v>
      </c>
      <c r="P39" s="15" t="s">
        <v>85</v>
      </c>
    </row>
    <row r="40" spans="2:17" s="16" customFormat="1" ht="42" x14ac:dyDescent="0.5">
      <c r="B40" s="41"/>
      <c r="C40" s="41"/>
      <c r="D40" s="41"/>
      <c r="E40" s="110"/>
      <c r="F40" s="110"/>
      <c r="G40" s="41"/>
      <c r="H40" s="41"/>
      <c r="I40" s="41"/>
      <c r="O40" s="107" t="s">
        <v>229</v>
      </c>
      <c r="P40" s="111">
        <f>+P10+P12+P14+P16+P18</f>
        <v>0</v>
      </c>
      <c r="Q40" s="112"/>
    </row>
    <row r="41" spans="2:17" s="16" customFormat="1" ht="42" x14ac:dyDescent="0.5">
      <c r="B41" s="41"/>
      <c r="C41" s="41"/>
      <c r="D41" s="41"/>
      <c r="E41" s="110"/>
      <c r="F41" s="110"/>
      <c r="G41" s="41"/>
      <c r="H41" s="41"/>
      <c r="I41" s="41"/>
      <c r="O41" s="107" t="s">
        <v>247</v>
      </c>
      <c r="P41" s="111">
        <f>+P19+P20+P22+P24+P25+P30</f>
        <v>0</v>
      </c>
      <c r="Q41" s="112"/>
    </row>
    <row r="42" spans="2:17" s="16" customFormat="1" ht="42" x14ac:dyDescent="0.5">
      <c r="B42" s="41"/>
      <c r="C42" s="41"/>
      <c r="D42" s="41"/>
      <c r="E42" s="110"/>
      <c r="F42" s="110"/>
      <c r="G42" s="41"/>
      <c r="H42" s="41"/>
      <c r="I42" s="41"/>
      <c r="O42" s="107" t="s">
        <v>270</v>
      </c>
      <c r="P42" s="111">
        <f>+P27+P28</f>
        <v>0</v>
      </c>
      <c r="Q42" s="112"/>
    </row>
    <row r="43" spans="2:17" s="16" customFormat="1" ht="62.5" x14ac:dyDescent="0.5">
      <c r="B43" s="41"/>
      <c r="C43" s="41"/>
      <c r="D43" s="41"/>
      <c r="E43" s="110"/>
      <c r="F43" s="110"/>
      <c r="G43" s="41"/>
      <c r="H43" s="41"/>
      <c r="I43" s="41"/>
      <c r="O43" s="107" t="s">
        <v>287</v>
      </c>
      <c r="P43" s="111">
        <f>+P9+P11+P13+P15+P17</f>
        <v>0</v>
      </c>
      <c r="Q43" s="112"/>
    </row>
    <row r="44" spans="2:17" s="16" customFormat="1" ht="62.5" x14ac:dyDescent="0.5">
      <c r="B44" s="41"/>
      <c r="C44" s="41"/>
      <c r="D44" s="41"/>
      <c r="E44" s="110"/>
      <c r="F44" s="110"/>
      <c r="G44" s="41"/>
      <c r="H44" s="41"/>
      <c r="I44" s="41"/>
      <c r="O44" s="107" t="s">
        <v>288</v>
      </c>
      <c r="P44" s="111">
        <f>+P21+P23+P29</f>
        <v>0</v>
      </c>
      <c r="Q44" s="112"/>
    </row>
    <row r="45" spans="2:17" s="16" customFormat="1" ht="62.5" x14ac:dyDescent="0.5">
      <c r="B45" s="41"/>
      <c r="C45" s="41"/>
      <c r="D45" s="41"/>
      <c r="E45" s="110"/>
      <c r="F45" s="110"/>
      <c r="G45" s="41"/>
      <c r="H45" s="41"/>
      <c r="I45" s="41"/>
      <c r="O45" s="107" t="s">
        <v>267</v>
      </c>
      <c r="P45" s="111">
        <f>+P26</f>
        <v>0</v>
      </c>
      <c r="Q45" s="112"/>
    </row>
    <row r="46" spans="2:17" s="16" customFormat="1" ht="41" x14ac:dyDescent="0.5">
      <c r="B46" s="41"/>
      <c r="C46" s="41"/>
      <c r="D46" s="41"/>
      <c r="E46" s="110"/>
      <c r="F46" s="110"/>
      <c r="G46" s="41"/>
      <c r="H46" s="41"/>
      <c r="I46" s="41"/>
      <c r="O46" s="108" t="s">
        <v>280</v>
      </c>
      <c r="P46" s="111">
        <f>+P31+P32</f>
        <v>0</v>
      </c>
      <c r="Q46" s="112"/>
    </row>
    <row r="47" spans="2:17" s="16" customFormat="1" ht="21.5" x14ac:dyDescent="0.5">
      <c r="B47" s="41"/>
      <c r="C47" s="41"/>
      <c r="D47" s="41"/>
      <c r="E47" s="110"/>
      <c r="F47" s="110"/>
      <c r="G47" s="41"/>
      <c r="H47" s="41"/>
      <c r="I47" s="41"/>
      <c r="O47" s="107" t="s">
        <v>285</v>
      </c>
      <c r="P47" s="111">
        <f>+P33</f>
        <v>0</v>
      </c>
      <c r="Q47" s="112"/>
    </row>
    <row r="48" spans="2:17" ht="21" x14ac:dyDescent="0.5">
      <c r="O48" s="4"/>
      <c r="P48" s="109">
        <f>SUM(P40:P47)</f>
        <v>0</v>
      </c>
    </row>
  </sheetData>
  <mergeCells count="4">
    <mergeCell ref="G2:I2"/>
    <mergeCell ref="F3:I3"/>
    <mergeCell ref="F4:I4"/>
    <mergeCell ref="F5:G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9DF042-6F2A-49DA-90AF-6296089685C3}">
  <dimension ref="B2:L37"/>
  <sheetViews>
    <sheetView showGridLines="0" zoomScale="70" zoomScaleNormal="70" workbookViewId="0">
      <pane xSplit="8" ySplit="8" topLeftCell="I9" activePane="bottomRight" state="frozen"/>
      <selection pane="topRight" activeCell="K1" sqref="K1"/>
      <selection pane="bottomLeft" activeCell="A9" sqref="A9"/>
      <selection pane="bottomRight" activeCell="B7" sqref="B7"/>
    </sheetView>
  </sheetViews>
  <sheetFormatPr baseColWidth="10" defaultRowHeight="14.5" x14ac:dyDescent="0.35"/>
  <cols>
    <col min="1" max="1" width="2.7265625" customWidth="1"/>
    <col min="2" max="2" width="15.7265625" customWidth="1"/>
    <col min="3" max="3" width="22.7265625" customWidth="1"/>
    <col min="4" max="4" width="19.453125" customWidth="1"/>
    <col min="5" max="5" width="29.453125" customWidth="1"/>
    <col min="6" max="8" width="15.7265625" customWidth="1"/>
    <col min="9" max="10" width="20.7265625" customWidth="1"/>
    <col min="12" max="12" width="13.7265625" bestFit="1" customWidth="1"/>
  </cols>
  <sheetData>
    <row r="2" spans="2:12" ht="21" x14ac:dyDescent="0.5">
      <c r="E2" s="34" t="s">
        <v>0</v>
      </c>
      <c r="F2" s="119"/>
      <c r="G2" s="119"/>
      <c r="H2" s="119"/>
      <c r="I2" s="119"/>
      <c r="J2" s="119"/>
    </row>
    <row r="3" spans="2:12" ht="25.5" customHeight="1" x14ac:dyDescent="0.5">
      <c r="E3" s="34" t="s">
        <v>1</v>
      </c>
      <c r="F3" s="120"/>
      <c r="G3" s="120"/>
      <c r="H3" s="120"/>
      <c r="I3" s="120"/>
      <c r="J3" s="120"/>
    </row>
    <row r="4" spans="2:12" ht="25.5" customHeight="1" x14ac:dyDescent="0.5">
      <c r="E4" s="34" t="s">
        <v>2</v>
      </c>
      <c r="F4" s="120"/>
      <c r="G4" s="120"/>
      <c r="H4" s="120"/>
      <c r="I4" s="120"/>
      <c r="J4" s="120"/>
      <c r="L4" s="1"/>
    </row>
    <row r="5" spans="2:12" ht="25.5" customHeight="1" x14ac:dyDescent="0.5">
      <c r="E5" s="34" t="s">
        <v>3</v>
      </c>
      <c r="F5" s="120"/>
      <c r="G5" s="120"/>
      <c r="H5" s="34" t="s">
        <v>4</v>
      </c>
      <c r="I5" s="120"/>
      <c r="J5" s="120"/>
      <c r="L5" s="89"/>
    </row>
    <row r="6" spans="2:12" ht="25.5" customHeight="1" x14ac:dyDescent="0.55000000000000004">
      <c r="C6" s="35"/>
    </row>
    <row r="7" spans="2:12" ht="25.5" customHeight="1" x14ac:dyDescent="0.55000000000000004">
      <c r="B7" s="6" t="s">
        <v>318</v>
      </c>
      <c r="C7" s="6"/>
      <c r="D7" s="6"/>
      <c r="E7" s="6"/>
      <c r="F7" s="6"/>
      <c r="G7" s="6"/>
      <c r="H7" s="36"/>
      <c r="I7" s="122" t="s">
        <v>5</v>
      </c>
      <c r="J7" s="123"/>
    </row>
    <row r="8" spans="2:12" ht="42" customHeight="1" x14ac:dyDescent="0.35">
      <c r="B8" s="11" t="s">
        <v>6</v>
      </c>
      <c r="C8" s="11" t="s">
        <v>7</v>
      </c>
      <c r="D8" s="11" t="s">
        <v>8</v>
      </c>
      <c r="E8" s="11" t="s">
        <v>218</v>
      </c>
      <c r="F8" s="11" t="s">
        <v>88</v>
      </c>
      <c r="G8" s="11" t="s">
        <v>89</v>
      </c>
      <c r="H8" s="11" t="s">
        <v>84</v>
      </c>
      <c r="I8" s="14" t="s">
        <v>20</v>
      </c>
      <c r="J8" s="37" t="s">
        <v>21</v>
      </c>
    </row>
    <row r="9" spans="2:12" s="41" customFormat="1" ht="20.149999999999999" customHeight="1" x14ac:dyDescent="0.35">
      <c r="B9" s="121">
        <v>1</v>
      </c>
      <c r="C9" s="121" t="s">
        <v>90</v>
      </c>
      <c r="D9" s="121" t="s">
        <v>363</v>
      </c>
      <c r="E9" s="19" t="s">
        <v>91</v>
      </c>
      <c r="F9" s="17">
        <v>1</v>
      </c>
      <c r="G9" s="17">
        <f>'CANTIDAD DE PARTIDOS'!C14</f>
        <v>226</v>
      </c>
      <c r="H9" s="38">
        <f t="shared" ref="H9:H21" si="0">F9*G9</f>
        <v>226</v>
      </c>
      <c r="I9" s="39"/>
      <c r="J9" s="40">
        <f t="shared" ref="J9:J20" si="1">$H9*I9</f>
        <v>0</v>
      </c>
    </row>
    <row r="10" spans="2:12" s="41" customFormat="1" ht="20.149999999999999" customHeight="1" x14ac:dyDescent="0.35">
      <c r="B10" s="121"/>
      <c r="C10" s="121"/>
      <c r="D10" s="121"/>
      <c r="E10" s="19" t="s">
        <v>92</v>
      </c>
      <c r="F10" s="17">
        <v>10</v>
      </c>
      <c r="G10" s="17">
        <f>'CANTIDAD DE PARTIDOS'!C14</f>
        <v>226</v>
      </c>
      <c r="H10" s="38">
        <f t="shared" si="0"/>
        <v>2260</v>
      </c>
      <c r="I10" s="39"/>
      <c r="J10" s="40">
        <f t="shared" si="1"/>
        <v>0</v>
      </c>
    </row>
    <row r="11" spans="2:12" s="41" customFormat="1" ht="20.149999999999999" customHeight="1" x14ac:dyDescent="0.35">
      <c r="B11" s="121">
        <v>2</v>
      </c>
      <c r="C11" s="121" t="s">
        <v>90</v>
      </c>
      <c r="D11" s="121" t="s">
        <v>364</v>
      </c>
      <c r="E11" s="19" t="s">
        <v>91</v>
      </c>
      <c r="F11" s="17">
        <v>1</v>
      </c>
      <c r="G11" s="17">
        <f>'CANTIDAD DE PARTIDOS'!F14</f>
        <v>154</v>
      </c>
      <c r="H11" s="38">
        <f t="shared" si="0"/>
        <v>154</v>
      </c>
      <c r="I11" s="39"/>
      <c r="J11" s="40">
        <f t="shared" si="1"/>
        <v>0</v>
      </c>
    </row>
    <row r="12" spans="2:12" ht="20.149999999999999" customHeight="1" x14ac:dyDescent="0.35">
      <c r="B12" s="121"/>
      <c r="C12" s="121"/>
      <c r="D12" s="121"/>
      <c r="E12" s="19" t="s">
        <v>92</v>
      </c>
      <c r="F12" s="17">
        <v>10</v>
      </c>
      <c r="G12" s="17">
        <f>'CANTIDAD DE PARTIDOS'!F14</f>
        <v>154</v>
      </c>
      <c r="H12" s="38">
        <f t="shared" si="0"/>
        <v>1540</v>
      </c>
      <c r="I12" s="39"/>
      <c r="J12" s="40">
        <f t="shared" si="1"/>
        <v>0</v>
      </c>
    </row>
    <row r="13" spans="2:12" s="41" customFormat="1" ht="20.149999999999999" customHeight="1" x14ac:dyDescent="0.35">
      <c r="B13" s="121">
        <v>3</v>
      </c>
      <c r="C13" s="121" t="s">
        <v>90</v>
      </c>
      <c r="D13" s="121" t="s">
        <v>365</v>
      </c>
      <c r="E13" s="19" t="s">
        <v>91</v>
      </c>
      <c r="F13" s="17">
        <v>1</v>
      </c>
      <c r="G13" s="17">
        <f>'CANTIDAD DE PARTIDOS'!C26</f>
        <v>226</v>
      </c>
      <c r="H13" s="38">
        <f t="shared" si="0"/>
        <v>226</v>
      </c>
      <c r="I13" s="39"/>
      <c r="J13" s="40">
        <f t="shared" si="1"/>
        <v>0</v>
      </c>
    </row>
    <row r="14" spans="2:12" s="41" customFormat="1" ht="20.149999999999999" customHeight="1" x14ac:dyDescent="0.35">
      <c r="B14" s="121"/>
      <c r="C14" s="121"/>
      <c r="D14" s="121"/>
      <c r="E14" s="19" t="s">
        <v>92</v>
      </c>
      <c r="F14" s="17">
        <v>10</v>
      </c>
      <c r="G14" s="17">
        <f>'CANTIDAD DE PARTIDOS'!C26</f>
        <v>226</v>
      </c>
      <c r="H14" s="38">
        <f t="shared" si="0"/>
        <v>2260</v>
      </c>
      <c r="I14" s="39"/>
      <c r="J14" s="40">
        <f t="shared" si="1"/>
        <v>0</v>
      </c>
    </row>
    <row r="15" spans="2:12" s="41" customFormat="1" ht="20.149999999999999" customHeight="1" x14ac:dyDescent="0.35">
      <c r="B15" s="121">
        <v>4</v>
      </c>
      <c r="C15" s="121" t="s">
        <v>90</v>
      </c>
      <c r="D15" s="121" t="s">
        <v>219</v>
      </c>
      <c r="E15" s="19" t="s">
        <v>91</v>
      </c>
      <c r="F15" s="17">
        <v>1</v>
      </c>
      <c r="G15" s="17">
        <f>'CANTIDAD DE PARTIDOS'!F26</f>
        <v>154</v>
      </c>
      <c r="H15" s="38">
        <f t="shared" si="0"/>
        <v>154</v>
      </c>
      <c r="I15" s="39"/>
      <c r="J15" s="40">
        <f t="shared" si="1"/>
        <v>0</v>
      </c>
    </row>
    <row r="16" spans="2:12" ht="20.149999999999999" customHeight="1" x14ac:dyDescent="0.35">
      <c r="B16" s="121"/>
      <c r="C16" s="121"/>
      <c r="D16" s="121"/>
      <c r="E16" s="19" t="s">
        <v>92</v>
      </c>
      <c r="F16" s="17">
        <v>10</v>
      </c>
      <c r="G16" s="17">
        <f>'CANTIDAD DE PARTIDOS'!F26</f>
        <v>154</v>
      </c>
      <c r="H16" s="38">
        <f t="shared" si="0"/>
        <v>1540</v>
      </c>
      <c r="I16" s="39"/>
      <c r="J16" s="40">
        <f t="shared" si="1"/>
        <v>0</v>
      </c>
    </row>
    <row r="17" spans="2:10" ht="20.149999999999999" customHeight="1" x14ac:dyDescent="0.35">
      <c r="B17" s="121">
        <v>5</v>
      </c>
      <c r="C17" s="121" t="s">
        <v>90</v>
      </c>
      <c r="D17" s="121" t="s">
        <v>220</v>
      </c>
      <c r="E17" s="19" t="s">
        <v>91</v>
      </c>
      <c r="F17" s="17">
        <v>1</v>
      </c>
      <c r="G17" s="17">
        <f>'CANTIDAD DE PARTIDOS'!I14</f>
        <v>70</v>
      </c>
      <c r="H17" s="38">
        <f t="shared" si="0"/>
        <v>70</v>
      </c>
      <c r="I17" s="39"/>
      <c r="J17" s="40">
        <f t="shared" si="1"/>
        <v>0</v>
      </c>
    </row>
    <row r="18" spans="2:10" ht="20.149999999999999" customHeight="1" x14ac:dyDescent="0.35">
      <c r="B18" s="121"/>
      <c r="C18" s="121"/>
      <c r="D18" s="121"/>
      <c r="E18" s="19" t="s">
        <v>92</v>
      </c>
      <c r="F18" s="17">
        <v>10</v>
      </c>
      <c r="G18" s="17">
        <f>'CANTIDAD DE PARTIDOS'!I14</f>
        <v>70</v>
      </c>
      <c r="H18" s="38">
        <f t="shared" si="0"/>
        <v>700</v>
      </c>
      <c r="I18" s="39"/>
      <c r="J18" s="40">
        <f t="shared" si="1"/>
        <v>0</v>
      </c>
    </row>
    <row r="19" spans="2:10" ht="20.149999999999999" customHeight="1" x14ac:dyDescent="0.35">
      <c r="B19" s="121">
        <v>6</v>
      </c>
      <c r="C19" s="121" t="s">
        <v>90</v>
      </c>
      <c r="D19" s="121" t="s">
        <v>221</v>
      </c>
      <c r="E19" s="19" t="s">
        <v>91</v>
      </c>
      <c r="F19" s="17">
        <v>1</v>
      </c>
      <c r="G19" s="17">
        <f>'CANTIDAD DE PARTIDOS'!L14</f>
        <v>176</v>
      </c>
      <c r="H19" s="38">
        <f t="shared" si="0"/>
        <v>176</v>
      </c>
      <c r="I19" s="39"/>
      <c r="J19" s="40">
        <f t="shared" si="1"/>
        <v>0</v>
      </c>
    </row>
    <row r="20" spans="2:10" ht="20.149999999999999" customHeight="1" x14ac:dyDescent="0.35">
      <c r="B20" s="121"/>
      <c r="C20" s="121"/>
      <c r="D20" s="121"/>
      <c r="E20" s="19" t="s">
        <v>92</v>
      </c>
      <c r="F20" s="17">
        <v>10</v>
      </c>
      <c r="G20" s="17">
        <f>'CANTIDAD DE PARTIDOS'!L14</f>
        <v>176</v>
      </c>
      <c r="H20" s="38">
        <f t="shared" si="0"/>
        <v>1760</v>
      </c>
      <c r="I20" s="39"/>
      <c r="J20" s="40">
        <f t="shared" si="1"/>
        <v>0</v>
      </c>
    </row>
    <row r="21" spans="2:10" s="41" customFormat="1" ht="99" customHeight="1" x14ac:dyDescent="0.35">
      <c r="B21" s="17">
        <v>24</v>
      </c>
      <c r="C21" s="17" t="s">
        <v>90</v>
      </c>
      <c r="D21" s="17" t="s">
        <v>292</v>
      </c>
      <c r="E21" s="56" t="s">
        <v>222</v>
      </c>
      <c r="F21" s="17">
        <v>1</v>
      </c>
      <c r="G21" s="17">
        <v>120</v>
      </c>
      <c r="H21" s="38">
        <f t="shared" si="0"/>
        <v>120</v>
      </c>
      <c r="I21" s="39"/>
      <c r="J21" s="92">
        <f>I21*H21</f>
        <v>0</v>
      </c>
    </row>
    <row r="22" spans="2:10" ht="27" customHeight="1" x14ac:dyDescent="0.5">
      <c r="I22" s="42" t="s">
        <v>84</v>
      </c>
      <c r="J22" s="43">
        <f>SUM(J9:J21)</f>
        <v>0</v>
      </c>
    </row>
    <row r="23" spans="2:10" x14ac:dyDescent="0.35">
      <c r="I23" s="44"/>
      <c r="J23" s="44"/>
    </row>
    <row r="26" spans="2:10" ht="23.5" x14ac:dyDescent="0.55000000000000004">
      <c r="I26" s="122" t="s">
        <v>223</v>
      </c>
      <c r="J26" s="123"/>
    </row>
    <row r="27" spans="2:10" ht="23.5" x14ac:dyDescent="0.55000000000000004">
      <c r="B27" s="45" t="s">
        <v>224</v>
      </c>
      <c r="C27" s="46"/>
      <c r="D27" s="46"/>
      <c r="E27" s="46"/>
      <c r="F27" s="46"/>
      <c r="G27" s="46"/>
      <c r="H27" s="47"/>
      <c r="I27" s="48" t="s">
        <v>87</v>
      </c>
      <c r="J27" s="37" t="s">
        <v>21</v>
      </c>
    </row>
    <row r="28" spans="2:10" ht="25" x14ac:dyDescent="0.35">
      <c r="I28" s="95" t="s">
        <v>91</v>
      </c>
      <c r="J28" s="49">
        <f>J9+J11+J13+J15+J17+J19</f>
        <v>0</v>
      </c>
    </row>
    <row r="29" spans="2:10" ht="25" x14ac:dyDescent="0.35">
      <c r="I29" s="96" t="s">
        <v>92</v>
      </c>
      <c r="J29" s="49">
        <f>J10+J12+J14+J16+J18+J20</f>
        <v>0</v>
      </c>
    </row>
    <row r="30" spans="2:10" ht="40.5" x14ac:dyDescent="0.35">
      <c r="I30" s="97" t="s">
        <v>292</v>
      </c>
      <c r="J30" s="49">
        <f>+J21</f>
        <v>0</v>
      </c>
    </row>
    <row r="31" spans="2:10" x14ac:dyDescent="0.35">
      <c r="I31" s="50" t="s">
        <v>84</v>
      </c>
      <c r="J31" s="51">
        <f>SUM(J28:J30)</f>
        <v>0</v>
      </c>
    </row>
    <row r="37" spans="9:10" x14ac:dyDescent="0.35">
      <c r="I37" s="52"/>
      <c r="J37" s="53"/>
    </row>
  </sheetData>
  <mergeCells count="25">
    <mergeCell ref="I26:J26"/>
    <mergeCell ref="I7:J7"/>
    <mergeCell ref="F2:J2"/>
    <mergeCell ref="F3:J3"/>
    <mergeCell ref="F4:J4"/>
    <mergeCell ref="F5:G5"/>
    <mergeCell ref="I5:J5"/>
    <mergeCell ref="B9:B10"/>
    <mergeCell ref="C9:C10"/>
    <mergeCell ref="D9:D10"/>
    <mergeCell ref="B11:B12"/>
    <mergeCell ref="C11:C12"/>
    <mergeCell ref="D11:D12"/>
    <mergeCell ref="B13:B14"/>
    <mergeCell ref="C13:C14"/>
    <mergeCell ref="D13:D14"/>
    <mergeCell ref="B15:B16"/>
    <mergeCell ref="C15:C16"/>
    <mergeCell ref="D15:D16"/>
    <mergeCell ref="B17:B18"/>
    <mergeCell ref="C17:C18"/>
    <mergeCell ref="D17:D18"/>
    <mergeCell ref="B19:B20"/>
    <mergeCell ref="C19:C20"/>
    <mergeCell ref="D19:D20"/>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32A41-5C1C-4D77-9FAF-8EB94320EBA4}">
  <dimension ref="B2:U49"/>
  <sheetViews>
    <sheetView showGridLines="0" tabSelected="1" zoomScale="55" zoomScaleNormal="55" workbookViewId="0">
      <pane xSplit="8" ySplit="8" topLeftCell="I9" activePane="bottomRight" state="frozen"/>
      <selection pane="topRight" activeCell="I1" sqref="I1"/>
      <selection pane="bottomLeft" activeCell="A9" sqref="A9"/>
      <selection pane="bottomRight" activeCell="A3" sqref="A3"/>
    </sheetView>
  </sheetViews>
  <sheetFormatPr baseColWidth="10" defaultRowHeight="14.5" x14ac:dyDescent="0.35"/>
  <cols>
    <col min="1" max="1" width="2.7265625" customWidth="1"/>
    <col min="2" max="3" width="15.26953125" customWidth="1"/>
    <col min="4" max="4" width="20.26953125" customWidth="1"/>
    <col min="5" max="5" width="166.26953125" customWidth="1"/>
    <col min="6" max="6" width="29.1796875" customWidth="1"/>
    <col min="7" max="7" width="20.7265625" customWidth="1"/>
    <col min="8" max="8" width="13.453125" bestFit="1" customWidth="1"/>
    <col min="9" max="9" width="19.26953125" customWidth="1"/>
    <col min="10" max="10" width="29.453125" style="3" customWidth="1"/>
  </cols>
  <sheetData>
    <row r="2" spans="2:12" ht="21" x14ac:dyDescent="0.5">
      <c r="E2" s="34" t="s">
        <v>0</v>
      </c>
      <c r="F2" s="119"/>
      <c r="G2" s="119"/>
      <c r="H2" s="119"/>
      <c r="I2" s="119"/>
      <c r="J2" s="119"/>
    </row>
    <row r="3" spans="2:12" ht="25.5" customHeight="1" x14ac:dyDescent="0.5">
      <c r="E3" s="34" t="s">
        <v>1</v>
      </c>
      <c r="F3" s="120"/>
      <c r="G3" s="120"/>
      <c r="H3" s="120"/>
      <c r="I3" s="120"/>
      <c r="J3" s="120"/>
      <c r="L3" s="1"/>
    </row>
    <row r="4" spans="2:12" ht="25.5" customHeight="1" x14ac:dyDescent="0.5">
      <c r="E4" s="34" t="s">
        <v>2</v>
      </c>
      <c r="F4" s="120"/>
      <c r="G4" s="120"/>
      <c r="H4" s="120"/>
      <c r="I4" s="120"/>
      <c r="J4" s="120"/>
      <c r="L4" s="89"/>
    </row>
    <row r="5" spans="2:12" ht="25.5" customHeight="1" x14ac:dyDescent="0.5">
      <c r="E5" s="34" t="s">
        <v>3</v>
      </c>
      <c r="F5" s="120"/>
      <c r="G5" s="120"/>
      <c r="H5" s="34" t="s">
        <v>4</v>
      </c>
      <c r="I5" s="120"/>
      <c r="J5" s="120"/>
    </row>
    <row r="6" spans="2:12" ht="25.5" customHeight="1" x14ac:dyDescent="0.55000000000000004">
      <c r="C6" s="35"/>
    </row>
    <row r="7" spans="2:12" ht="25.5" customHeight="1" x14ac:dyDescent="0.55000000000000004">
      <c r="B7" s="5" t="s">
        <v>370</v>
      </c>
      <c r="C7" s="6"/>
      <c r="D7" s="6"/>
      <c r="E7" s="6"/>
      <c r="F7" s="6"/>
      <c r="G7" s="6"/>
      <c r="H7" s="36"/>
      <c r="I7" s="122" t="s">
        <v>5</v>
      </c>
      <c r="J7" s="123"/>
    </row>
    <row r="8" spans="2:12" s="41" customFormat="1" ht="37.5" x14ac:dyDescent="0.35">
      <c r="B8" s="11" t="s">
        <v>6</v>
      </c>
      <c r="C8" s="11" t="s">
        <v>7</v>
      </c>
      <c r="D8" s="11" t="s">
        <v>8</v>
      </c>
      <c r="E8" s="11" t="s">
        <v>10</v>
      </c>
      <c r="F8" s="11" t="s">
        <v>11</v>
      </c>
      <c r="G8" s="11" t="s">
        <v>93</v>
      </c>
      <c r="H8" s="11" t="s">
        <v>94</v>
      </c>
      <c r="I8" s="14" t="s">
        <v>203</v>
      </c>
      <c r="J8" s="15" t="s">
        <v>21</v>
      </c>
    </row>
    <row r="9" spans="2:12" s="41" customFormat="1" ht="299" x14ac:dyDescent="0.35">
      <c r="B9" s="17">
        <v>1</v>
      </c>
      <c r="C9" s="17" t="s">
        <v>95</v>
      </c>
      <c r="D9" s="17" t="s">
        <v>319</v>
      </c>
      <c r="E9" s="54" t="s">
        <v>325</v>
      </c>
      <c r="F9" s="19" t="s">
        <v>96</v>
      </c>
      <c r="G9" s="55">
        <v>46032</v>
      </c>
      <c r="H9" s="25">
        <v>1</v>
      </c>
      <c r="I9" s="39"/>
      <c r="J9" s="24">
        <f t="shared" ref="J9:J34" si="0">I9*H9</f>
        <v>0</v>
      </c>
    </row>
    <row r="10" spans="2:12" s="41" customFormat="1" ht="75" x14ac:dyDescent="0.35">
      <c r="B10" s="17">
        <v>2</v>
      </c>
      <c r="C10" s="17" t="s">
        <v>95</v>
      </c>
      <c r="D10" s="17" t="s">
        <v>334</v>
      </c>
      <c r="E10" s="56" t="s">
        <v>320</v>
      </c>
      <c r="F10" s="19" t="s">
        <v>97</v>
      </c>
      <c r="G10" s="55" t="s">
        <v>347</v>
      </c>
      <c r="H10" s="18">
        <v>2</v>
      </c>
      <c r="I10" s="39"/>
      <c r="J10" s="24">
        <f t="shared" si="0"/>
        <v>0</v>
      </c>
    </row>
    <row r="11" spans="2:12" s="41" customFormat="1" ht="299" x14ac:dyDescent="0.35">
      <c r="B11" s="17">
        <v>3</v>
      </c>
      <c r="C11" s="17" t="s">
        <v>95</v>
      </c>
      <c r="D11" s="17" t="s">
        <v>335</v>
      </c>
      <c r="E11" s="54" t="s">
        <v>326</v>
      </c>
      <c r="F11" s="19" t="s">
        <v>96</v>
      </c>
      <c r="G11" s="55">
        <v>46143</v>
      </c>
      <c r="H11" s="18">
        <v>1</v>
      </c>
      <c r="I11" s="39"/>
      <c r="J11" s="24">
        <f t="shared" si="0"/>
        <v>0</v>
      </c>
    </row>
    <row r="12" spans="2:12" s="41" customFormat="1" ht="75" x14ac:dyDescent="0.35">
      <c r="B12" s="17">
        <v>4</v>
      </c>
      <c r="C12" s="17" t="s">
        <v>95</v>
      </c>
      <c r="D12" s="17" t="s">
        <v>336</v>
      </c>
      <c r="E12" s="56" t="s">
        <v>320</v>
      </c>
      <c r="F12" s="19" t="s">
        <v>97</v>
      </c>
      <c r="G12" s="55">
        <v>46143</v>
      </c>
      <c r="H12" s="18">
        <v>2</v>
      </c>
      <c r="I12" s="39"/>
      <c r="J12" s="24">
        <f t="shared" si="0"/>
        <v>0</v>
      </c>
    </row>
    <row r="13" spans="2:12" s="41" customFormat="1" ht="80.5" x14ac:dyDescent="0.35">
      <c r="B13" s="17">
        <v>5</v>
      </c>
      <c r="C13" s="17" t="s">
        <v>95</v>
      </c>
      <c r="D13" s="17" t="s">
        <v>337</v>
      </c>
      <c r="E13" s="56" t="s">
        <v>289</v>
      </c>
      <c r="F13" s="19" t="s">
        <v>98</v>
      </c>
      <c r="G13" s="55">
        <v>46023</v>
      </c>
      <c r="H13" s="18">
        <v>2</v>
      </c>
      <c r="I13" s="39"/>
      <c r="J13" s="24">
        <f t="shared" si="0"/>
        <v>0</v>
      </c>
    </row>
    <row r="14" spans="2:12" s="41" customFormat="1" ht="322" x14ac:dyDescent="0.35">
      <c r="B14" s="17">
        <v>6</v>
      </c>
      <c r="C14" s="17" t="s">
        <v>95</v>
      </c>
      <c r="D14" s="17" t="s">
        <v>338</v>
      </c>
      <c r="E14" s="54" t="s">
        <v>327</v>
      </c>
      <c r="F14" s="19" t="s">
        <v>96</v>
      </c>
      <c r="G14" s="55">
        <v>46143</v>
      </c>
      <c r="H14" s="18">
        <v>1</v>
      </c>
      <c r="I14" s="39"/>
      <c r="J14" s="24">
        <f t="shared" si="0"/>
        <v>0</v>
      </c>
    </row>
    <row r="15" spans="2:12" s="41" customFormat="1" ht="75" x14ac:dyDescent="0.35">
      <c r="B15" s="17">
        <v>7</v>
      </c>
      <c r="C15" s="17" t="s">
        <v>95</v>
      </c>
      <c r="D15" s="17" t="s">
        <v>339</v>
      </c>
      <c r="E15" s="56" t="s">
        <v>320</v>
      </c>
      <c r="F15" s="19" t="s">
        <v>97</v>
      </c>
      <c r="G15" s="55">
        <v>46143</v>
      </c>
      <c r="H15" s="18">
        <v>2</v>
      </c>
      <c r="I15" s="39"/>
      <c r="J15" s="24">
        <f t="shared" si="0"/>
        <v>0</v>
      </c>
    </row>
    <row r="16" spans="2:12" s="41" customFormat="1" ht="80.5" x14ac:dyDescent="0.35">
      <c r="B16" s="17">
        <v>8</v>
      </c>
      <c r="C16" s="17" t="s">
        <v>95</v>
      </c>
      <c r="D16" s="17" t="s">
        <v>340</v>
      </c>
      <c r="E16" s="56" t="s">
        <v>289</v>
      </c>
      <c r="F16" s="19" t="s">
        <v>98</v>
      </c>
      <c r="G16" s="55" t="s">
        <v>346</v>
      </c>
      <c r="H16" s="18">
        <v>2</v>
      </c>
      <c r="I16" s="39"/>
      <c r="J16" s="24">
        <f t="shared" si="0"/>
        <v>0</v>
      </c>
    </row>
    <row r="17" spans="2:10" s="41" customFormat="1" ht="287.5" x14ac:dyDescent="0.35">
      <c r="B17" s="17">
        <v>9</v>
      </c>
      <c r="C17" s="17" t="s">
        <v>95</v>
      </c>
      <c r="D17" s="17" t="s">
        <v>341</v>
      </c>
      <c r="E17" s="54" t="s">
        <v>324</v>
      </c>
      <c r="F17" s="19" t="s">
        <v>96</v>
      </c>
      <c r="G17" s="55">
        <v>46235</v>
      </c>
      <c r="H17" s="18">
        <v>1</v>
      </c>
      <c r="I17" s="39"/>
      <c r="J17" s="24">
        <f t="shared" si="0"/>
        <v>0</v>
      </c>
    </row>
    <row r="18" spans="2:10" s="41" customFormat="1" ht="107.15" customHeight="1" x14ac:dyDescent="0.35">
      <c r="B18" s="17">
        <v>10</v>
      </c>
      <c r="C18" s="17" t="s">
        <v>95</v>
      </c>
      <c r="D18" s="17" t="s">
        <v>342</v>
      </c>
      <c r="E18" s="56" t="s">
        <v>320</v>
      </c>
      <c r="F18" s="19" t="s">
        <v>97</v>
      </c>
      <c r="G18" s="55">
        <v>46235</v>
      </c>
      <c r="H18" s="18">
        <v>2</v>
      </c>
      <c r="I18" s="39"/>
      <c r="J18" s="24">
        <f t="shared" si="0"/>
        <v>0</v>
      </c>
    </row>
    <row r="19" spans="2:10" s="41" customFormat="1" ht="80.5" x14ac:dyDescent="0.35">
      <c r="B19" s="17">
        <v>11</v>
      </c>
      <c r="C19" s="17" t="s">
        <v>95</v>
      </c>
      <c r="D19" s="17" t="s">
        <v>343</v>
      </c>
      <c r="E19" s="56" t="s">
        <v>289</v>
      </c>
      <c r="F19" s="19" t="s">
        <v>98</v>
      </c>
      <c r="G19" s="55">
        <v>46054</v>
      </c>
      <c r="H19" s="18">
        <v>2</v>
      </c>
      <c r="I19" s="39"/>
      <c r="J19" s="24">
        <f t="shared" si="0"/>
        <v>0</v>
      </c>
    </row>
    <row r="20" spans="2:10" s="41" customFormat="1" ht="299" x14ac:dyDescent="0.35">
      <c r="B20" s="17">
        <v>12</v>
      </c>
      <c r="C20" s="17" t="s">
        <v>95</v>
      </c>
      <c r="D20" s="17" t="s">
        <v>344</v>
      </c>
      <c r="E20" s="54" t="s">
        <v>328</v>
      </c>
      <c r="F20" s="19" t="s">
        <v>96</v>
      </c>
      <c r="G20" s="55">
        <v>46357</v>
      </c>
      <c r="H20" s="18">
        <v>1</v>
      </c>
      <c r="I20" s="39"/>
      <c r="J20" s="24">
        <f t="shared" si="0"/>
        <v>0</v>
      </c>
    </row>
    <row r="21" spans="2:10" s="41" customFormat="1" ht="75" x14ac:dyDescent="0.35">
      <c r="B21" s="17">
        <v>13</v>
      </c>
      <c r="C21" s="17" t="s">
        <v>95</v>
      </c>
      <c r="D21" s="17" t="s">
        <v>345</v>
      </c>
      <c r="E21" s="56" t="s">
        <v>320</v>
      </c>
      <c r="F21" s="19" t="s">
        <v>97</v>
      </c>
      <c r="G21" s="55">
        <v>46357</v>
      </c>
      <c r="H21" s="18">
        <v>2</v>
      </c>
      <c r="I21" s="39"/>
      <c r="J21" s="24">
        <f t="shared" si="0"/>
        <v>0</v>
      </c>
    </row>
    <row r="22" spans="2:10" s="41" customFormat="1" ht="80.5" x14ac:dyDescent="0.35">
      <c r="B22" s="17">
        <v>14</v>
      </c>
      <c r="C22" s="17" t="s">
        <v>95</v>
      </c>
      <c r="D22" s="17" t="s">
        <v>290</v>
      </c>
      <c r="E22" s="56" t="s">
        <v>289</v>
      </c>
      <c r="F22" s="19" t="s">
        <v>98</v>
      </c>
      <c r="G22" s="55">
        <v>46296</v>
      </c>
      <c r="H22" s="18">
        <v>1</v>
      </c>
      <c r="I22" s="39"/>
      <c r="J22" s="24">
        <f t="shared" si="0"/>
        <v>0</v>
      </c>
    </row>
    <row r="23" spans="2:10" s="41" customFormat="1" ht="299" x14ac:dyDescent="0.35">
      <c r="B23" s="17">
        <v>15</v>
      </c>
      <c r="C23" s="17" t="s">
        <v>95</v>
      </c>
      <c r="D23" s="17" t="s">
        <v>348</v>
      </c>
      <c r="E23" s="54" t="s">
        <v>329</v>
      </c>
      <c r="F23" s="19" t="s">
        <v>96</v>
      </c>
      <c r="G23" s="55">
        <v>46357</v>
      </c>
      <c r="H23" s="18">
        <v>1</v>
      </c>
      <c r="I23" s="39"/>
      <c r="J23" s="24">
        <f t="shared" si="0"/>
        <v>0</v>
      </c>
    </row>
    <row r="24" spans="2:10" s="41" customFormat="1" ht="75" x14ac:dyDescent="0.35">
      <c r="B24" s="17">
        <v>16</v>
      </c>
      <c r="C24" s="17" t="s">
        <v>95</v>
      </c>
      <c r="D24" s="17" t="s">
        <v>349</v>
      </c>
      <c r="E24" s="56" t="s">
        <v>320</v>
      </c>
      <c r="F24" s="19" t="s">
        <v>97</v>
      </c>
      <c r="G24" s="55">
        <v>46357</v>
      </c>
      <c r="H24" s="18">
        <v>2</v>
      </c>
      <c r="I24" s="39"/>
      <c r="J24" s="24">
        <f t="shared" si="0"/>
        <v>0</v>
      </c>
    </row>
    <row r="25" spans="2:10" s="41" customFormat="1" ht="80.5" x14ac:dyDescent="0.35">
      <c r="B25" s="17">
        <v>17</v>
      </c>
      <c r="C25" s="17" t="s">
        <v>95</v>
      </c>
      <c r="D25" s="17" t="s">
        <v>350</v>
      </c>
      <c r="E25" s="56" t="s">
        <v>289</v>
      </c>
      <c r="F25" s="19" t="s">
        <v>98</v>
      </c>
      <c r="G25" s="55">
        <v>46296</v>
      </c>
      <c r="H25" s="18">
        <v>1</v>
      </c>
      <c r="I25" s="39"/>
      <c r="J25" s="24">
        <f t="shared" si="0"/>
        <v>0</v>
      </c>
    </row>
    <row r="26" spans="2:10" s="41" customFormat="1" ht="299" x14ac:dyDescent="0.35">
      <c r="B26" s="17">
        <v>18</v>
      </c>
      <c r="C26" s="17" t="s">
        <v>95</v>
      </c>
      <c r="D26" s="17" t="s">
        <v>351</v>
      </c>
      <c r="E26" s="54" t="s">
        <v>330</v>
      </c>
      <c r="F26" s="19" t="s">
        <v>96</v>
      </c>
      <c r="G26" s="55">
        <v>46357</v>
      </c>
      <c r="H26" s="18">
        <v>1</v>
      </c>
      <c r="I26" s="39"/>
      <c r="J26" s="24">
        <f t="shared" si="0"/>
        <v>0</v>
      </c>
    </row>
    <row r="27" spans="2:10" s="41" customFormat="1" ht="75" x14ac:dyDescent="0.35">
      <c r="B27" s="17">
        <v>19</v>
      </c>
      <c r="C27" s="17" t="s">
        <v>95</v>
      </c>
      <c r="D27" s="17" t="s">
        <v>352</v>
      </c>
      <c r="E27" s="56" t="s">
        <v>320</v>
      </c>
      <c r="F27" s="19" t="s">
        <v>97</v>
      </c>
      <c r="G27" s="55">
        <v>45992</v>
      </c>
      <c r="H27" s="18">
        <v>2</v>
      </c>
      <c r="I27" s="39"/>
      <c r="J27" s="24">
        <f t="shared" si="0"/>
        <v>0</v>
      </c>
    </row>
    <row r="28" spans="2:10" s="41" customFormat="1" ht="161" x14ac:dyDescent="0.35">
      <c r="B28" s="17">
        <v>20</v>
      </c>
      <c r="C28" s="17" t="s">
        <v>95</v>
      </c>
      <c r="D28" s="17" t="s">
        <v>353</v>
      </c>
      <c r="E28" s="54" t="s">
        <v>321</v>
      </c>
      <c r="F28" s="19" t="s">
        <v>97</v>
      </c>
      <c r="G28" s="55">
        <v>46357</v>
      </c>
      <c r="H28" s="18">
        <v>2</v>
      </c>
      <c r="I28" s="39"/>
      <c r="J28" s="24">
        <f t="shared" si="0"/>
        <v>0</v>
      </c>
    </row>
    <row r="29" spans="2:10" s="41" customFormat="1" ht="287.5" x14ac:dyDescent="0.35">
      <c r="B29" s="17">
        <v>21</v>
      </c>
      <c r="C29" s="17" t="s">
        <v>95</v>
      </c>
      <c r="D29" s="17" t="s">
        <v>354</v>
      </c>
      <c r="E29" s="54" t="s">
        <v>323</v>
      </c>
      <c r="F29" s="19" t="s">
        <v>96</v>
      </c>
      <c r="G29" s="55">
        <v>46327</v>
      </c>
      <c r="H29" s="18">
        <v>1</v>
      </c>
      <c r="I29" s="39"/>
      <c r="J29" s="24">
        <f t="shared" si="0"/>
        <v>0</v>
      </c>
    </row>
    <row r="30" spans="2:10" s="41" customFormat="1" ht="75" x14ac:dyDescent="0.35">
      <c r="B30" s="17">
        <v>22</v>
      </c>
      <c r="C30" s="17" t="s">
        <v>95</v>
      </c>
      <c r="D30" s="17" t="s">
        <v>355</v>
      </c>
      <c r="E30" s="56" t="s">
        <v>320</v>
      </c>
      <c r="F30" s="19" t="s">
        <v>97</v>
      </c>
      <c r="G30" s="55">
        <v>46327</v>
      </c>
      <c r="H30" s="18">
        <v>2</v>
      </c>
      <c r="I30" s="39"/>
      <c r="J30" s="24">
        <f t="shared" si="0"/>
        <v>0</v>
      </c>
    </row>
    <row r="31" spans="2:10" s="41" customFormat="1" ht="80.5" x14ac:dyDescent="0.35">
      <c r="B31" s="17">
        <v>23</v>
      </c>
      <c r="C31" s="17" t="s">
        <v>95</v>
      </c>
      <c r="D31" s="17" t="s">
        <v>356</v>
      </c>
      <c r="E31" s="56" t="s">
        <v>289</v>
      </c>
      <c r="F31" s="19" t="s">
        <v>98</v>
      </c>
      <c r="G31" s="55">
        <v>46143</v>
      </c>
      <c r="H31" s="18">
        <v>6</v>
      </c>
      <c r="I31" s="39"/>
      <c r="J31" s="24">
        <f t="shared" si="0"/>
        <v>0</v>
      </c>
    </row>
    <row r="32" spans="2:10" s="41" customFormat="1" ht="80.5" x14ac:dyDescent="0.35">
      <c r="B32" s="17">
        <v>23</v>
      </c>
      <c r="C32" s="17" t="s">
        <v>95</v>
      </c>
      <c r="D32" s="17" t="s">
        <v>359</v>
      </c>
      <c r="E32" s="56" t="s">
        <v>289</v>
      </c>
      <c r="F32" s="19" t="s">
        <v>98</v>
      </c>
      <c r="G32" s="55">
        <v>46143</v>
      </c>
      <c r="H32" s="18">
        <v>6</v>
      </c>
      <c r="I32" s="39"/>
      <c r="J32" s="24">
        <f t="shared" si="0"/>
        <v>0</v>
      </c>
    </row>
    <row r="33" spans="2:21" s="41" customFormat="1" ht="87.5" x14ac:dyDescent="0.35">
      <c r="B33" s="17">
        <v>24</v>
      </c>
      <c r="C33" s="17" t="s">
        <v>95</v>
      </c>
      <c r="D33" s="17" t="s">
        <v>333</v>
      </c>
      <c r="E33" s="54" t="s">
        <v>202</v>
      </c>
      <c r="F33" s="19" t="s">
        <v>96</v>
      </c>
      <c r="G33" s="55">
        <v>46174</v>
      </c>
      <c r="H33" s="18">
        <v>1</v>
      </c>
      <c r="I33" s="39"/>
      <c r="J33" s="24">
        <f t="shared" si="0"/>
        <v>0</v>
      </c>
    </row>
    <row r="34" spans="2:21" s="41" customFormat="1" ht="87.5" x14ac:dyDescent="0.35">
      <c r="B34" s="17">
        <v>25</v>
      </c>
      <c r="C34" s="17" t="s">
        <v>95</v>
      </c>
      <c r="D34" s="17" t="s">
        <v>332</v>
      </c>
      <c r="E34" s="54" t="s">
        <v>202</v>
      </c>
      <c r="F34" s="19" t="s">
        <v>96</v>
      </c>
      <c r="G34" s="55">
        <v>46327</v>
      </c>
      <c r="H34" s="18">
        <v>1</v>
      </c>
      <c r="I34" s="39"/>
      <c r="J34" s="24">
        <f t="shared" si="0"/>
        <v>0</v>
      </c>
    </row>
    <row r="35" spans="2:21" s="41" customFormat="1" ht="87.5" x14ac:dyDescent="0.35">
      <c r="B35" s="17">
        <v>26</v>
      </c>
      <c r="C35" s="17" t="s">
        <v>95</v>
      </c>
      <c r="D35" s="17" t="s">
        <v>331</v>
      </c>
      <c r="E35" s="54" t="s">
        <v>202</v>
      </c>
      <c r="F35" s="19" t="s">
        <v>96</v>
      </c>
      <c r="G35" s="55">
        <v>45962</v>
      </c>
      <c r="H35" s="18">
        <v>1</v>
      </c>
      <c r="I35" s="39"/>
      <c r="J35" s="24">
        <f t="shared" ref="J35:J37" si="1">I35*H35</f>
        <v>0</v>
      </c>
    </row>
    <row r="36" spans="2:21" s="41" customFormat="1" ht="161" x14ac:dyDescent="0.35">
      <c r="B36" s="17">
        <v>24</v>
      </c>
      <c r="C36" s="17" t="s">
        <v>95</v>
      </c>
      <c r="D36" s="17" t="s">
        <v>362</v>
      </c>
      <c r="E36" s="54" t="s">
        <v>321</v>
      </c>
      <c r="F36" s="19" t="s">
        <v>96</v>
      </c>
      <c r="G36" s="55">
        <v>46174</v>
      </c>
      <c r="H36" s="18">
        <v>1</v>
      </c>
      <c r="I36" s="39"/>
      <c r="J36" s="24">
        <f t="shared" ref="J36" si="2">I36*H36</f>
        <v>0</v>
      </c>
    </row>
    <row r="37" spans="2:21" s="41" customFormat="1" ht="80.5" x14ac:dyDescent="0.35">
      <c r="B37" s="17">
        <v>23</v>
      </c>
      <c r="C37" s="17" t="s">
        <v>95</v>
      </c>
      <c r="D37" s="17" t="s">
        <v>358</v>
      </c>
      <c r="E37" s="56" t="s">
        <v>289</v>
      </c>
      <c r="F37" s="19" t="s">
        <v>98</v>
      </c>
      <c r="G37" s="55">
        <v>46143</v>
      </c>
      <c r="H37" s="18">
        <v>6</v>
      </c>
      <c r="I37" s="39"/>
      <c r="J37" s="24">
        <f t="shared" si="1"/>
        <v>0</v>
      </c>
    </row>
    <row r="38" spans="2:21" s="41" customFormat="1" ht="87.5" x14ac:dyDescent="0.35">
      <c r="B38" s="17">
        <v>27</v>
      </c>
      <c r="C38" s="17" t="s">
        <v>95</v>
      </c>
      <c r="D38" s="17" t="s">
        <v>357</v>
      </c>
      <c r="E38" s="54" t="s">
        <v>202</v>
      </c>
      <c r="F38" s="19" t="s">
        <v>96</v>
      </c>
      <c r="G38" s="55">
        <v>46032</v>
      </c>
      <c r="H38" s="18">
        <v>1</v>
      </c>
      <c r="I38" s="39"/>
      <c r="J38" s="24">
        <f t="shared" ref="J38" si="3">I38*H38</f>
        <v>0</v>
      </c>
    </row>
    <row r="39" spans="2:21" ht="23.5" x14ac:dyDescent="0.55000000000000004">
      <c r="I39" s="27" t="s">
        <v>84</v>
      </c>
      <c r="J39" s="28">
        <f>SUM(J9:J38)</f>
        <v>0</v>
      </c>
      <c r="N39" s="41"/>
      <c r="O39" s="41"/>
      <c r="P39" s="41"/>
      <c r="Q39" s="41"/>
      <c r="R39" s="41"/>
      <c r="S39" s="41"/>
      <c r="T39" s="41"/>
      <c r="U39" s="41"/>
    </row>
    <row r="40" spans="2:21" x14ac:dyDescent="0.35">
      <c r="N40" s="41"/>
      <c r="O40" s="41"/>
      <c r="P40" s="41"/>
      <c r="Q40" s="41"/>
      <c r="R40" s="41"/>
      <c r="S40" s="41"/>
      <c r="T40" s="41"/>
      <c r="U40" s="41"/>
    </row>
    <row r="44" spans="2:21" ht="23.5" x14ac:dyDescent="0.55000000000000004">
      <c r="B44" s="29" t="s">
        <v>291</v>
      </c>
      <c r="C44" s="29"/>
      <c r="D44" s="29"/>
      <c r="E44" s="29"/>
      <c r="F44" s="29"/>
      <c r="G44" s="29"/>
      <c r="H44" s="29"/>
      <c r="I44" s="122" t="str">
        <f>I7</f>
        <v>PROPUESTA PROVEEDOR</v>
      </c>
      <c r="J44" s="123"/>
    </row>
    <row r="45" spans="2:21" x14ac:dyDescent="0.35">
      <c r="I45" s="14" t="s">
        <v>8</v>
      </c>
      <c r="J45" s="15" t="s">
        <v>100</v>
      </c>
    </row>
    <row r="46" spans="2:21" ht="36.75" customHeight="1" x14ac:dyDescent="0.35">
      <c r="I46" s="17" t="s">
        <v>101</v>
      </c>
      <c r="J46" s="57">
        <f>J34+J33+J29+J26+J23+J20+J17+J14+J11+J9+J38+J28+J35+J36</f>
        <v>0</v>
      </c>
    </row>
    <row r="47" spans="2:21" ht="27" x14ac:dyDescent="0.35">
      <c r="I47" s="17" t="s">
        <v>102</v>
      </c>
      <c r="J47" s="57">
        <f>J30+J27+J24+J21+J18+J15+J12+J10</f>
        <v>0</v>
      </c>
    </row>
    <row r="48" spans="2:21" ht="27" x14ac:dyDescent="0.35">
      <c r="I48" s="17" t="s">
        <v>103</v>
      </c>
      <c r="J48" s="57">
        <f>J25+J22+J16+J13+J31+J19+J37+J33</f>
        <v>0</v>
      </c>
    </row>
    <row r="49" spans="9:10" ht="36.75" customHeight="1" x14ac:dyDescent="0.35">
      <c r="I49" s="59" t="s">
        <v>84</v>
      </c>
      <c r="J49" s="58">
        <f>SUM(J46:J48)</f>
        <v>0</v>
      </c>
    </row>
  </sheetData>
  <mergeCells count="7">
    <mergeCell ref="I44:J44"/>
    <mergeCell ref="F2:J2"/>
    <mergeCell ref="F3:J3"/>
    <mergeCell ref="F4:J4"/>
    <mergeCell ref="F5:G5"/>
    <mergeCell ref="I5:J5"/>
    <mergeCell ref="I7:J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490BDE-FA2F-4814-A675-99940231F6B9}">
  <dimension ref="B2:J54"/>
  <sheetViews>
    <sheetView showGridLines="0" zoomScale="70" zoomScaleNormal="70" workbookViewId="0">
      <selection activeCell="M40" sqref="M40"/>
    </sheetView>
  </sheetViews>
  <sheetFormatPr baseColWidth="10" defaultRowHeight="14.5" x14ac:dyDescent="0.35"/>
  <cols>
    <col min="1" max="1" width="2.7265625" customWidth="1"/>
    <col min="2" max="2" width="15.7265625" customWidth="1"/>
    <col min="3" max="3" width="22.7265625" customWidth="1"/>
    <col min="4" max="4" width="19.453125" customWidth="1"/>
    <col min="5" max="5" width="39.453125" bestFit="1" customWidth="1"/>
    <col min="6" max="6" width="36.453125" customWidth="1"/>
    <col min="7" max="7" width="13.7265625" bestFit="1" customWidth="1"/>
    <col min="8" max="8" width="15.1796875" customWidth="1"/>
  </cols>
  <sheetData>
    <row r="2" spans="2:10" ht="21" x14ac:dyDescent="0.5">
      <c r="E2" s="60" t="s">
        <v>0</v>
      </c>
      <c r="F2" s="119"/>
      <c r="G2" s="119"/>
      <c r="H2" s="119"/>
      <c r="I2" s="119"/>
      <c r="J2" s="119"/>
    </row>
    <row r="3" spans="2:10" ht="21" x14ac:dyDescent="0.5">
      <c r="E3" s="61" t="s">
        <v>1</v>
      </c>
      <c r="F3" s="120"/>
      <c r="G3" s="120"/>
      <c r="H3" s="120"/>
      <c r="I3" s="120"/>
      <c r="J3" s="120"/>
    </row>
    <row r="4" spans="2:10" ht="21" x14ac:dyDescent="0.5">
      <c r="E4" s="61" t="s">
        <v>2</v>
      </c>
      <c r="F4" s="120"/>
      <c r="G4" s="120"/>
      <c r="H4" s="120"/>
      <c r="I4" s="120"/>
      <c r="J4" s="120"/>
    </row>
    <row r="5" spans="2:10" ht="21" x14ac:dyDescent="0.5">
      <c r="E5" s="60" t="s">
        <v>3</v>
      </c>
      <c r="F5" s="62"/>
      <c r="G5" s="60"/>
      <c r="H5" s="60" t="s">
        <v>4</v>
      </c>
      <c r="I5" s="120"/>
      <c r="J5" s="120"/>
    </row>
    <row r="6" spans="2:10" ht="21" x14ac:dyDescent="0.5">
      <c r="E6" s="34"/>
      <c r="F6" s="60"/>
      <c r="G6" s="34"/>
      <c r="H6" s="34"/>
      <c r="I6" s="34"/>
      <c r="J6" s="34"/>
    </row>
    <row r="7" spans="2:10" ht="28.5" x14ac:dyDescent="0.65">
      <c r="C7" s="35"/>
      <c r="E7" s="127" t="s">
        <v>5</v>
      </c>
      <c r="F7" s="128"/>
    </row>
    <row r="9" spans="2:10" ht="23.5" x14ac:dyDescent="0.55000000000000004">
      <c r="E9" s="122" t="s">
        <v>5</v>
      </c>
      <c r="F9" s="123"/>
    </row>
    <row r="10" spans="2:10" x14ac:dyDescent="0.35">
      <c r="B10" s="124" t="s">
        <v>366</v>
      </c>
      <c r="C10" s="124"/>
      <c r="D10" s="124"/>
      <c r="E10" s="14" t="s">
        <v>7</v>
      </c>
      <c r="F10" s="63" t="s">
        <v>85</v>
      </c>
    </row>
    <row r="11" spans="2:10" x14ac:dyDescent="0.35">
      <c r="B11" s="124"/>
      <c r="C11" s="124"/>
      <c r="D11" s="124"/>
      <c r="E11" s="88" t="s">
        <v>22</v>
      </c>
      <c r="F11" s="85">
        <f>+MERCHANDISING!Q44</f>
        <v>0</v>
      </c>
    </row>
    <row r="12" spans="2:10" x14ac:dyDescent="0.35">
      <c r="B12" s="124"/>
      <c r="C12" s="124"/>
      <c r="D12" s="124"/>
      <c r="E12" s="88" t="s">
        <v>38</v>
      </c>
      <c r="F12" s="85">
        <f>+MERCHANDISING!Q45</f>
        <v>0</v>
      </c>
    </row>
    <row r="13" spans="2:10" x14ac:dyDescent="0.35">
      <c r="B13" s="124"/>
      <c r="C13" s="124"/>
      <c r="D13" s="124"/>
      <c r="E13" s="88" t="s">
        <v>86</v>
      </c>
      <c r="F13" s="85">
        <f>+MERCHANDISING!Q46</f>
        <v>0</v>
      </c>
    </row>
    <row r="14" spans="2:10" x14ac:dyDescent="0.35">
      <c r="B14" s="124"/>
      <c r="C14" s="124"/>
      <c r="D14" s="124"/>
      <c r="E14" s="86" t="s">
        <v>84</v>
      </c>
      <c r="F14" s="84">
        <f>SUM(F11:F13)</f>
        <v>0</v>
      </c>
    </row>
    <row r="17" spans="2:6" ht="23.5" x14ac:dyDescent="0.55000000000000004">
      <c r="E17" s="122" t="s">
        <v>5</v>
      </c>
      <c r="F17" s="123"/>
    </row>
    <row r="18" spans="2:6" x14ac:dyDescent="0.35">
      <c r="B18" s="124" t="s">
        <v>367</v>
      </c>
      <c r="C18" s="124"/>
      <c r="D18" s="124"/>
      <c r="E18" s="14" t="s">
        <v>7</v>
      </c>
      <c r="F18" s="63" t="s">
        <v>85</v>
      </c>
    </row>
    <row r="19" spans="2:6" ht="15" customHeight="1" x14ac:dyDescent="0.35">
      <c r="B19" s="124"/>
      <c r="C19" s="124"/>
      <c r="D19" s="124"/>
      <c r="E19" s="105" t="s">
        <v>229</v>
      </c>
      <c r="F19" s="85">
        <f>+EXPERIENCIAS!P40</f>
        <v>0</v>
      </c>
    </row>
    <row r="20" spans="2:6" ht="15" customHeight="1" x14ac:dyDescent="0.35">
      <c r="B20" s="124"/>
      <c r="C20" s="124"/>
      <c r="D20" s="124"/>
      <c r="E20" s="105" t="s">
        <v>247</v>
      </c>
      <c r="F20" s="85">
        <f>+EXPERIENCIAS!P41</f>
        <v>0</v>
      </c>
    </row>
    <row r="21" spans="2:6" ht="15" customHeight="1" x14ac:dyDescent="0.35">
      <c r="B21" s="124"/>
      <c r="C21" s="124"/>
      <c r="D21" s="124"/>
      <c r="E21" s="105" t="s">
        <v>270</v>
      </c>
      <c r="F21" s="85">
        <f>+EXPERIENCIAS!P42</f>
        <v>0</v>
      </c>
    </row>
    <row r="22" spans="2:6" ht="16" customHeight="1" x14ac:dyDescent="0.35">
      <c r="B22" s="124"/>
      <c r="C22" s="124"/>
      <c r="D22" s="124"/>
      <c r="E22" s="106" t="s">
        <v>287</v>
      </c>
      <c r="F22" s="85">
        <f>+EXPERIENCIAS!P43</f>
        <v>0</v>
      </c>
    </row>
    <row r="23" spans="2:6" ht="28" x14ac:dyDescent="0.35">
      <c r="B23" s="124"/>
      <c r="C23" s="124"/>
      <c r="D23" s="124"/>
      <c r="E23" s="106" t="s">
        <v>288</v>
      </c>
      <c r="F23" s="85">
        <f>+EXPERIENCIAS!P44</f>
        <v>0</v>
      </c>
    </row>
    <row r="24" spans="2:6" x14ac:dyDescent="0.35">
      <c r="B24" s="124"/>
      <c r="C24" s="124"/>
      <c r="D24" s="124"/>
      <c r="E24" s="106" t="s">
        <v>267</v>
      </c>
      <c r="F24" s="85">
        <f>+EXPERIENCIAS!P45</f>
        <v>0</v>
      </c>
    </row>
    <row r="25" spans="2:6" x14ac:dyDescent="0.35">
      <c r="B25" s="124"/>
      <c r="C25" s="124"/>
      <c r="D25" s="124"/>
      <c r="E25" s="65" t="s">
        <v>280</v>
      </c>
      <c r="F25" s="85">
        <f>+EXPERIENCIAS!P46</f>
        <v>0</v>
      </c>
    </row>
    <row r="26" spans="2:6" x14ac:dyDescent="0.35">
      <c r="B26" s="124"/>
      <c r="C26" s="124"/>
      <c r="D26" s="124"/>
      <c r="E26" s="105" t="s">
        <v>285</v>
      </c>
      <c r="F26" s="85">
        <f>+EXPERIENCIAS!P47</f>
        <v>0</v>
      </c>
    </row>
    <row r="27" spans="2:6" x14ac:dyDescent="0.35">
      <c r="B27" s="124"/>
      <c r="C27" s="124"/>
      <c r="D27" s="124"/>
      <c r="E27" s="86" t="s">
        <v>84</v>
      </c>
      <c r="F27" s="84">
        <f>SUM(F19:F26)</f>
        <v>0</v>
      </c>
    </row>
    <row r="28" spans="2:6" ht="23.25" customHeight="1" x14ac:dyDescent="0.35"/>
    <row r="30" spans="2:6" ht="23.15" customHeight="1" x14ac:dyDescent="0.55000000000000004">
      <c r="E30" s="122" t="s">
        <v>5</v>
      </c>
      <c r="F30" s="123"/>
    </row>
    <row r="31" spans="2:6" x14ac:dyDescent="0.35">
      <c r="B31" s="125" t="s">
        <v>368</v>
      </c>
      <c r="C31" s="125"/>
      <c r="D31" s="125"/>
      <c r="E31" s="48" t="s">
        <v>87</v>
      </c>
      <c r="F31" s="37" t="s">
        <v>21</v>
      </c>
    </row>
    <row r="32" spans="2:6" x14ac:dyDescent="0.35">
      <c r="B32" s="126"/>
      <c r="C32" s="126"/>
      <c r="D32" s="126"/>
      <c r="E32" s="87" t="s">
        <v>91</v>
      </c>
      <c r="F32" s="85">
        <f>+LOGÍSTICA!J28</f>
        <v>0</v>
      </c>
    </row>
    <row r="33" spans="2:9" x14ac:dyDescent="0.35">
      <c r="B33" s="126"/>
      <c r="C33" s="126"/>
      <c r="D33" s="126"/>
      <c r="E33" s="65" t="s">
        <v>92</v>
      </c>
      <c r="F33" s="85">
        <f>+LOGÍSTICA!J29</f>
        <v>0</v>
      </c>
    </row>
    <row r="34" spans="2:9" ht="18" customHeight="1" x14ac:dyDescent="0.35">
      <c r="B34" s="113"/>
      <c r="C34" s="113"/>
      <c r="D34" s="113"/>
      <c r="E34" s="65" t="s">
        <v>292</v>
      </c>
      <c r="F34" s="85">
        <f>+LOGÍSTICA!J30</f>
        <v>0</v>
      </c>
    </row>
    <row r="35" spans="2:9" x14ac:dyDescent="0.35">
      <c r="E35" s="86" t="s">
        <v>84</v>
      </c>
      <c r="F35" s="84">
        <f>SUM(F32:F34)</f>
        <v>0</v>
      </c>
    </row>
    <row r="38" spans="2:9" ht="23.5" x14ac:dyDescent="0.55000000000000004">
      <c r="E38" s="122" t="s">
        <v>5</v>
      </c>
      <c r="F38" s="123"/>
    </row>
    <row r="39" spans="2:9" x14ac:dyDescent="0.35">
      <c r="B39" s="129" t="s">
        <v>369</v>
      </c>
      <c r="C39" s="129"/>
      <c r="D39" s="130"/>
      <c r="E39" s="14" t="s">
        <v>8</v>
      </c>
      <c r="F39" s="37" t="s">
        <v>100</v>
      </c>
    </row>
    <row r="40" spans="2:9" x14ac:dyDescent="0.35">
      <c r="B40" s="131"/>
      <c r="C40" s="131"/>
      <c r="D40" s="132"/>
      <c r="E40" s="65" t="s">
        <v>101</v>
      </c>
      <c r="F40" s="66">
        <f>+'FINALES SORTEOS PRENSA'!J46</f>
        <v>0</v>
      </c>
    </row>
    <row r="41" spans="2:9" x14ac:dyDescent="0.35">
      <c r="B41" s="131"/>
      <c r="C41" s="131"/>
      <c r="D41" s="132"/>
      <c r="E41" s="65" t="s">
        <v>102</v>
      </c>
      <c r="F41" s="66">
        <f>+'FINALES SORTEOS PRENSA'!J47</f>
        <v>0</v>
      </c>
    </row>
    <row r="42" spans="2:9" x14ac:dyDescent="0.35">
      <c r="B42" s="131"/>
      <c r="C42" s="131"/>
      <c r="D42" s="132"/>
      <c r="E42" s="65" t="s">
        <v>103</v>
      </c>
      <c r="F42" s="66">
        <f>+'FINALES SORTEOS PRENSA'!J48</f>
        <v>0</v>
      </c>
    </row>
    <row r="43" spans="2:9" x14ac:dyDescent="0.35">
      <c r="E43" s="50" t="s">
        <v>84</v>
      </c>
      <c r="F43" s="84">
        <f>SUM(F40:F42)</f>
        <v>0</v>
      </c>
    </row>
    <row r="46" spans="2:9" ht="23.5" x14ac:dyDescent="0.55000000000000004">
      <c r="E46" s="122" t="s">
        <v>5</v>
      </c>
      <c r="F46" s="123"/>
    </row>
    <row r="47" spans="2:9" ht="26" x14ac:dyDescent="0.6">
      <c r="B47" s="133" t="s">
        <v>104</v>
      </c>
      <c r="C47" s="134"/>
      <c r="D47" s="135"/>
      <c r="E47" s="136">
        <f>F14+F27+F35+F43</f>
        <v>0</v>
      </c>
      <c r="F47" s="137"/>
      <c r="H47" s="138"/>
      <c r="I47" s="139"/>
    </row>
    <row r="49" spans="6:8" x14ac:dyDescent="0.35">
      <c r="G49" s="118"/>
    </row>
    <row r="50" spans="6:8" x14ac:dyDescent="0.35">
      <c r="F50" s="114"/>
      <c r="G50" s="114"/>
      <c r="H50" s="114"/>
    </row>
    <row r="52" spans="6:8" x14ac:dyDescent="0.35">
      <c r="F52" s="117"/>
    </row>
    <row r="54" spans="6:8" x14ac:dyDescent="0.35">
      <c r="F54" s="114"/>
    </row>
  </sheetData>
  <mergeCells count="17">
    <mergeCell ref="B39:D42"/>
    <mergeCell ref="E46:F46"/>
    <mergeCell ref="B47:D47"/>
    <mergeCell ref="E47:F47"/>
    <mergeCell ref="H47:I47"/>
    <mergeCell ref="E9:F9"/>
    <mergeCell ref="F2:J2"/>
    <mergeCell ref="F3:J3"/>
    <mergeCell ref="F4:J4"/>
    <mergeCell ref="I5:J5"/>
    <mergeCell ref="E7:F7"/>
    <mergeCell ref="E38:F38"/>
    <mergeCell ref="B10:D14"/>
    <mergeCell ref="E17:F17"/>
    <mergeCell ref="B18:D27"/>
    <mergeCell ref="E30:F30"/>
    <mergeCell ref="B31:D33"/>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80723-479C-4556-8E91-60E9176BAA6C}">
  <dimension ref="B3:I34"/>
  <sheetViews>
    <sheetView showGridLines="0" zoomScale="70" zoomScaleNormal="70" workbookViewId="0"/>
  </sheetViews>
  <sheetFormatPr baseColWidth="10" defaultRowHeight="15.5" x14ac:dyDescent="0.35"/>
  <cols>
    <col min="1" max="1" width="6" customWidth="1"/>
    <col min="2" max="2" width="5" customWidth="1"/>
    <col min="3" max="3" width="34.453125" style="115" bestFit="1" customWidth="1"/>
    <col min="4" max="4" width="23.26953125" style="115" bestFit="1" customWidth="1"/>
    <col min="5" max="5" width="49.1796875" style="115" bestFit="1" customWidth="1"/>
    <col min="9" max="9" width="23.453125" customWidth="1"/>
  </cols>
  <sheetData>
    <row r="3" spans="2:9" ht="33" customHeight="1" x14ac:dyDescent="0.35">
      <c r="B3" s="67" t="s">
        <v>105</v>
      </c>
      <c r="C3" s="68" t="s">
        <v>106</v>
      </c>
      <c r="D3" s="67" t="s">
        <v>107</v>
      </c>
      <c r="E3" s="67" t="s">
        <v>171</v>
      </c>
      <c r="F3" s="67" t="s">
        <v>15</v>
      </c>
      <c r="G3" s="67" t="s">
        <v>16</v>
      </c>
      <c r="H3" s="67" t="s">
        <v>17</v>
      </c>
      <c r="I3" s="67" t="s">
        <v>18</v>
      </c>
    </row>
    <row r="4" spans="2:9" ht="16" x14ac:dyDescent="0.35">
      <c r="B4" s="32">
        <v>1</v>
      </c>
      <c r="C4" s="69" t="s">
        <v>108</v>
      </c>
      <c r="D4" s="69" t="s">
        <v>109</v>
      </c>
      <c r="E4" s="69" t="s">
        <v>172</v>
      </c>
      <c r="F4" s="32">
        <v>1</v>
      </c>
      <c r="G4" s="32"/>
      <c r="H4" s="32">
        <v>1</v>
      </c>
      <c r="I4" s="32">
        <v>1</v>
      </c>
    </row>
    <row r="5" spans="2:9" ht="16" x14ac:dyDescent="0.35">
      <c r="B5" s="32">
        <f>1+B4</f>
        <v>2</v>
      </c>
      <c r="C5" s="69" t="s">
        <v>110</v>
      </c>
      <c r="D5" s="69" t="s">
        <v>111</v>
      </c>
      <c r="E5" s="69" t="s">
        <v>173</v>
      </c>
      <c r="F5" s="32">
        <v>1</v>
      </c>
      <c r="G5" s="32"/>
      <c r="H5" s="32">
        <v>1</v>
      </c>
      <c r="I5" s="32"/>
    </row>
    <row r="6" spans="2:9" ht="16" x14ac:dyDescent="0.35">
      <c r="B6" s="32">
        <f t="shared" ref="B6:B33" si="0">1+B5</f>
        <v>3</v>
      </c>
      <c r="C6" s="69" t="s">
        <v>112</v>
      </c>
      <c r="D6" s="69" t="s">
        <v>113</v>
      </c>
      <c r="E6" s="69" t="s">
        <v>174</v>
      </c>
      <c r="F6" s="32">
        <v>1</v>
      </c>
      <c r="G6" s="32"/>
      <c r="H6" s="32">
        <v>1</v>
      </c>
      <c r="I6" s="32">
        <v>1</v>
      </c>
    </row>
    <row r="7" spans="2:9" ht="16" x14ac:dyDescent="0.35">
      <c r="B7" s="32">
        <f t="shared" si="0"/>
        <v>4</v>
      </c>
      <c r="C7" s="69" t="s">
        <v>293</v>
      </c>
      <c r="D7" s="69" t="s">
        <v>294</v>
      </c>
      <c r="E7" s="69" t="s">
        <v>175</v>
      </c>
      <c r="F7" s="32">
        <v>1</v>
      </c>
      <c r="G7" s="32"/>
      <c r="H7" s="32">
        <v>1</v>
      </c>
      <c r="I7" s="32"/>
    </row>
    <row r="8" spans="2:9" ht="16" x14ac:dyDescent="0.35">
      <c r="B8" s="32">
        <f t="shared" si="0"/>
        <v>5</v>
      </c>
      <c r="C8" s="70" t="s">
        <v>114</v>
      </c>
      <c r="D8" s="70" t="s">
        <v>115</v>
      </c>
      <c r="E8" s="70" t="s">
        <v>176</v>
      </c>
      <c r="F8" s="32">
        <v>1</v>
      </c>
      <c r="G8" s="32"/>
      <c r="H8" s="32">
        <v>1</v>
      </c>
      <c r="I8" s="32">
        <v>1</v>
      </c>
    </row>
    <row r="9" spans="2:9" ht="16" x14ac:dyDescent="0.35">
      <c r="B9" s="32">
        <f t="shared" si="0"/>
        <v>6</v>
      </c>
      <c r="C9" s="69" t="s">
        <v>116</v>
      </c>
      <c r="D9" s="69" t="s">
        <v>117</v>
      </c>
      <c r="E9" s="69" t="s">
        <v>177</v>
      </c>
      <c r="F9" s="32"/>
      <c r="G9" s="32">
        <v>1</v>
      </c>
      <c r="H9" s="32">
        <v>1</v>
      </c>
      <c r="I9" s="32"/>
    </row>
    <row r="10" spans="2:9" ht="16" x14ac:dyDescent="0.35">
      <c r="B10" s="32">
        <f t="shared" si="0"/>
        <v>7</v>
      </c>
      <c r="C10" s="69" t="s">
        <v>118</v>
      </c>
      <c r="D10" s="69" t="s">
        <v>119</v>
      </c>
      <c r="E10" s="69" t="s">
        <v>197</v>
      </c>
      <c r="F10" s="32">
        <v>1</v>
      </c>
      <c r="G10" s="32"/>
      <c r="H10" s="32">
        <v>1</v>
      </c>
      <c r="I10" s="32">
        <v>1</v>
      </c>
    </row>
    <row r="11" spans="2:9" ht="16" x14ac:dyDescent="0.35">
      <c r="B11" s="32">
        <f t="shared" si="0"/>
        <v>8</v>
      </c>
      <c r="C11" s="69" t="s">
        <v>120</v>
      </c>
      <c r="D11" s="69" t="s">
        <v>121</v>
      </c>
      <c r="E11" s="69" t="s">
        <v>178</v>
      </c>
      <c r="F11" s="32">
        <v>1</v>
      </c>
      <c r="G11" s="32"/>
      <c r="H11" s="32">
        <v>1</v>
      </c>
      <c r="I11" s="32">
        <v>1</v>
      </c>
    </row>
    <row r="12" spans="2:9" ht="16" x14ac:dyDescent="0.35">
      <c r="B12" s="32">
        <f t="shared" si="0"/>
        <v>9</v>
      </c>
      <c r="C12" s="69" t="s">
        <v>295</v>
      </c>
      <c r="D12" s="69" t="s">
        <v>296</v>
      </c>
      <c r="E12" s="69" t="s">
        <v>198</v>
      </c>
      <c r="F12" s="32">
        <v>1</v>
      </c>
      <c r="G12" s="32"/>
      <c r="H12" s="32">
        <v>1</v>
      </c>
      <c r="I12" s="32"/>
    </row>
    <row r="13" spans="2:9" ht="16" x14ac:dyDescent="0.35">
      <c r="B13" s="32">
        <f t="shared" si="0"/>
        <v>10</v>
      </c>
      <c r="C13" s="69" t="s">
        <v>297</v>
      </c>
      <c r="D13" s="69" t="s">
        <v>122</v>
      </c>
      <c r="E13" s="69" t="s">
        <v>179</v>
      </c>
      <c r="F13" s="32">
        <v>1</v>
      </c>
      <c r="G13" s="32"/>
      <c r="H13" s="32">
        <v>1</v>
      </c>
      <c r="I13" s="32">
        <v>1</v>
      </c>
    </row>
    <row r="14" spans="2:9" ht="16" x14ac:dyDescent="0.35">
      <c r="B14" s="32">
        <f t="shared" si="0"/>
        <v>11</v>
      </c>
      <c r="C14" s="69" t="s">
        <v>123</v>
      </c>
      <c r="D14" s="69" t="s">
        <v>124</v>
      </c>
      <c r="E14" s="69" t="s">
        <v>123</v>
      </c>
      <c r="F14" s="32">
        <v>1</v>
      </c>
      <c r="G14" s="32"/>
      <c r="H14" s="32">
        <v>1</v>
      </c>
      <c r="I14" s="32">
        <v>1</v>
      </c>
    </row>
    <row r="15" spans="2:9" ht="16" x14ac:dyDescent="0.35">
      <c r="B15" s="32">
        <f t="shared" si="0"/>
        <v>12</v>
      </c>
      <c r="C15" s="69" t="s">
        <v>125</v>
      </c>
      <c r="D15" s="69" t="s">
        <v>126</v>
      </c>
      <c r="E15" s="69" t="s">
        <v>187</v>
      </c>
      <c r="F15" s="32">
        <v>1</v>
      </c>
      <c r="G15" s="32"/>
      <c r="H15" s="32">
        <v>1</v>
      </c>
      <c r="I15" s="32"/>
    </row>
    <row r="16" spans="2:9" ht="16" x14ac:dyDescent="0.35">
      <c r="B16" s="32">
        <f t="shared" si="0"/>
        <v>13</v>
      </c>
      <c r="C16" s="70" t="s">
        <v>127</v>
      </c>
      <c r="D16" s="70" t="s">
        <v>128</v>
      </c>
      <c r="E16" s="70" t="s">
        <v>180</v>
      </c>
      <c r="F16" s="32">
        <v>1</v>
      </c>
      <c r="G16" s="32"/>
      <c r="H16" s="32">
        <v>1</v>
      </c>
      <c r="I16" s="32">
        <v>1</v>
      </c>
    </row>
    <row r="17" spans="2:9" ht="16" x14ac:dyDescent="0.35">
      <c r="B17" s="32">
        <f t="shared" si="0"/>
        <v>14</v>
      </c>
      <c r="C17" s="69" t="s">
        <v>163</v>
      </c>
      <c r="D17" s="69" t="s">
        <v>109</v>
      </c>
      <c r="E17" s="69" t="s">
        <v>183</v>
      </c>
      <c r="F17" s="32">
        <v>1</v>
      </c>
      <c r="G17" s="32">
        <v>1</v>
      </c>
      <c r="H17" s="32">
        <v>1</v>
      </c>
      <c r="I17" s="32">
        <v>1</v>
      </c>
    </row>
    <row r="18" spans="2:9" ht="16" x14ac:dyDescent="0.35">
      <c r="B18" s="32">
        <f t="shared" si="0"/>
        <v>15</v>
      </c>
      <c r="C18" s="69" t="s">
        <v>129</v>
      </c>
      <c r="D18" s="69" t="s">
        <v>130</v>
      </c>
      <c r="E18" s="69" t="s">
        <v>182</v>
      </c>
      <c r="F18" s="32">
        <v>1</v>
      </c>
      <c r="G18" s="32">
        <v>1</v>
      </c>
      <c r="H18" s="32">
        <v>1</v>
      </c>
      <c r="I18" s="32">
        <v>1</v>
      </c>
    </row>
    <row r="19" spans="2:9" ht="16" x14ac:dyDescent="0.35">
      <c r="B19" s="32">
        <f t="shared" si="0"/>
        <v>16</v>
      </c>
      <c r="C19" s="69" t="s">
        <v>131</v>
      </c>
      <c r="D19" s="69" t="s">
        <v>132</v>
      </c>
      <c r="E19" s="69" t="s">
        <v>181</v>
      </c>
      <c r="F19" s="32">
        <v>1</v>
      </c>
      <c r="G19" s="32"/>
      <c r="H19" s="32">
        <v>1</v>
      </c>
      <c r="I19" s="32">
        <v>1</v>
      </c>
    </row>
    <row r="20" spans="2:9" ht="16" x14ac:dyDescent="0.35">
      <c r="B20" s="32">
        <f t="shared" si="0"/>
        <v>17</v>
      </c>
      <c r="C20" s="69" t="s">
        <v>133</v>
      </c>
      <c r="D20" s="69" t="s">
        <v>134</v>
      </c>
      <c r="E20" s="69" t="s">
        <v>184</v>
      </c>
      <c r="F20" s="32">
        <v>1</v>
      </c>
      <c r="G20" s="32"/>
      <c r="H20" s="32">
        <v>1</v>
      </c>
      <c r="I20" s="32"/>
    </row>
    <row r="21" spans="2:9" ht="16" x14ac:dyDescent="0.35">
      <c r="B21" s="32">
        <f t="shared" si="0"/>
        <v>18</v>
      </c>
      <c r="C21" s="70" t="s">
        <v>135</v>
      </c>
      <c r="D21" s="70" t="s">
        <v>136</v>
      </c>
      <c r="E21" s="70" t="s">
        <v>185</v>
      </c>
      <c r="F21" s="32"/>
      <c r="G21" s="32">
        <v>1</v>
      </c>
      <c r="H21" s="32">
        <v>1</v>
      </c>
      <c r="I21" s="32"/>
    </row>
    <row r="22" spans="2:9" ht="16" x14ac:dyDescent="0.35">
      <c r="B22" s="32">
        <f t="shared" si="0"/>
        <v>19</v>
      </c>
      <c r="C22" s="70" t="s">
        <v>137</v>
      </c>
      <c r="D22" s="70" t="s">
        <v>126</v>
      </c>
      <c r="E22" s="70" t="s">
        <v>186</v>
      </c>
      <c r="F22" s="32"/>
      <c r="G22" s="32">
        <v>1</v>
      </c>
      <c r="H22" s="32">
        <v>1</v>
      </c>
      <c r="I22" s="32">
        <v>1</v>
      </c>
    </row>
    <row r="23" spans="2:9" ht="16" x14ac:dyDescent="0.35">
      <c r="B23" s="32">
        <f t="shared" si="0"/>
        <v>20</v>
      </c>
      <c r="C23" s="70" t="s">
        <v>298</v>
      </c>
      <c r="D23" s="70" t="s">
        <v>299</v>
      </c>
      <c r="E23" s="70" t="s">
        <v>300</v>
      </c>
      <c r="F23" s="32"/>
      <c r="G23" s="32">
        <v>1</v>
      </c>
      <c r="H23" s="32">
        <v>1</v>
      </c>
      <c r="I23" s="32"/>
    </row>
    <row r="24" spans="2:9" ht="16" x14ac:dyDescent="0.35">
      <c r="B24" s="32">
        <f t="shared" si="0"/>
        <v>21</v>
      </c>
      <c r="C24" s="70" t="s">
        <v>170</v>
      </c>
      <c r="D24" s="70" t="s">
        <v>169</v>
      </c>
      <c r="E24" s="70" t="s">
        <v>301</v>
      </c>
      <c r="F24" s="32"/>
      <c r="G24" s="32">
        <v>1</v>
      </c>
      <c r="H24" s="32">
        <v>1</v>
      </c>
      <c r="I24" s="32">
        <v>1</v>
      </c>
    </row>
    <row r="25" spans="2:9" ht="16" x14ac:dyDescent="0.35">
      <c r="B25" s="32">
        <f t="shared" si="0"/>
        <v>22</v>
      </c>
      <c r="C25" s="70" t="s">
        <v>138</v>
      </c>
      <c r="D25" s="70" t="s">
        <v>139</v>
      </c>
      <c r="E25" s="70" t="s">
        <v>188</v>
      </c>
      <c r="F25" s="32"/>
      <c r="G25" s="32">
        <v>1</v>
      </c>
      <c r="H25" s="32">
        <v>1</v>
      </c>
      <c r="I25" s="32"/>
    </row>
    <row r="26" spans="2:9" ht="16" x14ac:dyDescent="0.35">
      <c r="B26" s="32">
        <f t="shared" si="0"/>
        <v>23</v>
      </c>
      <c r="C26" s="70" t="s">
        <v>140</v>
      </c>
      <c r="D26" s="70" t="s">
        <v>141</v>
      </c>
      <c r="E26" s="70" t="s">
        <v>189</v>
      </c>
      <c r="F26" s="32"/>
      <c r="G26" s="32">
        <v>1</v>
      </c>
      <c r="H26" s="32">
        <v>1</v>
      </c>
      <c r="I26" s="32"/>
    </row>
    <row r="27" spans="2:9" ht="16" x14ac:dyDescent="0.35">
      <c r="B27" s="32">
        <f t="shared" si="0"/>
        <v>24</v>
      </c>
      <c r="C27" s="70" t="s">
        <v>142</v>
      </c>
      <c r="D27" s="70" t="s">
        <v>143</v>
      </c>
      <c r="E27" s="70" t="s">
        <v>190</v>
      </c>
      <c r="F27" s="32">
        <v>1</v>
      </c>
      <c r="G27" s="32"/>
      <c r="H27" s="32">
        <v>1</v>
      </c>
      <c r="I27" s="32">
        <v>1</v>
      </c>
    </row>
    <row r="28" spans="2:9" ht="16" x14ac:dyDescent="0.35">
      <c r="B28" s="32">
        <f t="shared" si="0"/>
        <v>25</v>
      </c>
      <c r="C28" s="70" t="s">
        <v>144</v>
      </c>
      <c r="D28" s="70" t="s">
        <v>145</v>
      </c>
      <c r="E28" s="70" t="s">
        <v>191</v>
      </c>
      <c r="F28" s="32"/>
      <c r="G28" s="32">
        <v>1</v>
      </c>
      <c r="H28" s="32">
        <v>1</v>
      </c>
      <c r="I28" s="32"/>
    </row>
    <row r="29" spans="2:9" ht="16" x14ac:dyDescent="0.35">
      <c r="B29" s="32">
        <f t="shared" si="0"/>
        <v>26</v>
      </c>
      <c r="C29" s="71" t="s">
        <v>146</v>
      </c>
      <c r="D29" s="72" t="s">
        <v>147</v>
      </c>
      <c r="E29" s="72" t="s">
        <v>192</v>
      </c>
      <c r="F29" s="32"/>
      <c r="G29" s="32">
        <v>1</v>
      </c>
      <c r="H29" s="32">
        <v>1</v>
      </c>
      <c r="I29" s="32"/>
    </row>
    <row r="30" spans="2:9" ht="16" x14ac:dyDescent="0.35">
      <c r="B30" s="32">
        <f t="shared" si="0"/>
        <v>27</v>
      </c>
      <c r="C30" s="73" t="s">
        <v>125</v>
      </c>
      <c r="D30" s="74" t="s">
        <v>148</v>
      </c>
      <c r="E30" s="74" t="s">
        <v>193</v>
      </c>
      <c r="F30" s="32"/>
      <c r="G30" s="32">
        <v>1</v>
      </c>
      <c r="H30" s="32">
        <v>1</v>
      </c>
      <c r="I30" s="32">
        <v>1</v>
      </c>
    </row>
    <row r="31" spans="2:9" ht="16" x14ac:dyDescent="0.35">
      <c r="B31" s="32">
        <f t="shared" si="0"/>
        <v>28</v>
      </c>
      <c r="C31" s="69" t="s">
        <v>194</v>
      </c>
      <c r="D31" s="69" t="s">
        <v>195</v>
      </c>
      <c r="E31" s="69" t="s">
        <v>196</v>
      </c>
      <c r="F31" s="32">
        <v>1</v>
      </c>
      <c r="G31" s="32"/>
      <c r="H31" s="32">
        <v>1</v>
      </c>
      <c r="I31" s="32">
        <v>1</v>
      </c>
    </row>
    <row r="32" spans="2:9" ht="16" x14ac:dyDescent="0.35">
      <c r="B32" s="32">
        <f t="shared" si="0"/>
        <v>29</v>
      </c>
      <c r="C32" s="69" t="s">
        <v>302</v>
      </c>
      <c r="D32" s="69" t="s">
        <v>109</v>
      </c>
      <c r="E32" s="69" t="s">
        <v>303</v>
      </c>
      <c r="F32" s="32"/>
      <c r="G32" s="32">
        <v>1</v>
      </c>
      <c r="H32" s="32">
        <v>1</v>
      </c>
      <c r="I32" s="32"/>
    </row>
    <row r="33" spans="2:9" ht="16" x14ac:dyDescent="0.35">
      <c r="B33" s="32">
        <f t="shared" si="0"/>
        <v>30</v>
      </c>
      <c r="C33" s="69" t="s">
        <v>304</v>
      </c>
      <c r="D33" s="69" t="s">
        <v>305</v>
      </c>
      <c r="E33" s="69" t="s">
        <v>306</v>
      </c>
      <c r="F33" s="32"/>
      <c r="G33" s="32">
        <v>1</v>
      </c>
      <c r="H33" s="32">
        <v>1</v>
      </c>
      <c r="I33" s="32">
        <v>1</v>
      </c>
    </row>
    <row r="34" spans="2:9" x14ac:dyDescent="0.35">
      <c r="F34" s="116">
        <f>SUM(F4:F32)</f>
        <v>18</v>
      </c>
      <c r="G34" s="116">
        <f>SUM(G4:G33)</f>
        <v>14</v>
      </c>
      <c r="H34" s="116">
        <f>SUM(H4:H33)</f>
        <v>30</v>
      </c>
      <c r="I34" s="116">
        <f t="shared" ref="I34" si="1">SUM(I4:I32)</f>
        <v>16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A8E55-EAA2-4FF3-BEA5-1A0DCC84B604}">
  <dimension ref="B2:U26"/>
  <sheetViews>
    <sheetView showGridLines="0" zoomScale="70" zoomScaleNormal="70" workbookViewId="0"/>
  </sheetViews>
  <sheetFormatPr baseColWidth="10" defaultColWidth="11.453125" defaultRowHeight="16" x14ac:dyDescent="0.35"/>
  <cols>
    <col min="1" max="1" width="5" style="76" customWidth="1"/>
    <col min="2" max="2" width="23" style="76" bestFit="1" customWidth="1"/>
    <col min="3" max="3" width="9" style="76" bestFit="1" customWidth="1"/>
    <col min="4" max="4" width="4.453125" style="76" customWidth="1"/>
    <col min="5" max="5" width="23" style="76" bestFit="1" customWidth="1"/>
    <col min="6" max="6" width="9" style="76" bestFit="1" customWidth="1"/>
    <col min="7" max="7" width="4.453125" style="76" customWidth="1"/>
    <col min="8" max="8" width="19.26953125" style="76" bestFit="1" customWidth="1"/>
    <col min="9" max="9" width="9" style="76" bestFit="1" customWidth="1"/>
    <col min="10" max="10" width="4.453125" style="76" customWidth="1"/>
    <col min="11" max="11" width="23" style="76" bestFit="1" customWidth="1"/>
    <col min="12" max="12" width="11.453125" style="76"/>
    <col min="13" max="13" width="4.453125" style="76" customWidth="1"/>
    <col min="14" max="14" width="19.26953125" style="76" bestFit="1" customWidth="1"/>
    <col min="15" max="15" width="11.453125" style="76"/>
    <col min="16" max="16" width="4.453125" style="76" customWidth="1"/>
    <col min="17" max="17" width="19.26953125" style="76" bestFit="1" customWidth="1"/>
    <col min="18" max="18" width="11.453125" style="76"/>
    <col min="19" max="19" width="4.453125" style="76" customWidth="1"/>
    <col min="20" max="20" width="19.26953125" style="76" bestFit="1" customWidth="1"/>
    <col min="21" max="16384" width="11.453125" style="76"/>
  </cols>
  <sheetData>
    <row r="2" spans="2:21" ht="19.5" x14ac:dyDescent="0.35">
      <c r="B2" s="140" t="s">
        <v>15</v>
      </c>
      <c r="C2" s="140"/>
      <c r="D2" s="75"/>
      <c r="E2" s="140" t="s">
        <v>16</v>
      </c>
      <c r="F2" s="140"/>
      <c r="G2" s="75"/>
      <c r="H2" s="140" t="s">
        <v>17</v>
      </c>
      <c r="I2" s="140"/>
      <c r="J2" s="75"/>
      <c r="K2" s="140" t="s">
        <v>18</v>
      </c>
      <c r="L2" s="140"/>
      <c r="M2" s="75"/>
      <c r="N2" s="140" t="s">
        <v>164</v>
      </c>
      <c r="O2" s="140"/>
      <c r="P2" s="75"/>
      <c r="Q2" s="140" t="s">
        <v>165</v>
      </c>
      <c r="R2" s="140"/>
      <c r="S2" s="75"/>
      <c r="T2" s="140" t="s">
        <v>166</v>
      </c>
      <c r="U2" s="140"/>
    </row>
    <row r="3" spans="2:21" ht="16.5" thickBot="1" x14ac:dyDescent="0.4"/>
    <row r="4" spans="2:21" x14ac:dyDescent="0.35">
      <c r="B4" s="141" t="s">
        <v>360</v>
      </c>
      <c r="C4" s="142"/>
      <c r="D4" s="77"/>
      <c r="E4" s="141" t="s">
        <v>360</v>
      </c>
      <c r="F4" s="142"/>
      <c r="G4" s="77"/>
      <c r="H4" s="141">
        <v>2026</v>
      </c>
      <c r="I4" s="142"/>
      <c r="J4" s="77"/>
      <c r="K4" s="141">
        <v>2026</v>
      </c>
      <c r="L4" s="142"/>
      <c r="M4" s="77"/>
      <c r="N4" s="141">
        <v>2026</v>
      </c>
      <c r="O4" s="142"/>
      <c r="P4" s="77"/>
      <c r="Q4" s="141">
        <v>2026</v>
      </c>
      <c r="R4" s="142"/>
      <c r="S4" s="77"/>
      <c r="T4" s="141">
        <v>2026</v>
      </c>
      <c r="U4" s="142"/>
    </row>
    <row r="5" spans="2:21" x14ac:dyDescent="0.35">
      <c r="B5" s="78"/>
      <c r="C5" s="79"/>
      <c r="E5" s="78"/>
      <c r="F5" s="79"/>
      <c r="H5" s="78"/>
      <c r="I5" s="79"/>
      <c r="K5" s="78"/>
      <c r="L5" s="79"/>
      <c r="N5" s="78"/>
      <c r="O5" s="79"/>
      <c r="Q5" s="78"/>
      <c r="R5" s="79"/>
      <c r="T5" s="78"/>
      <c r="U5" s="79"/>
    </row>
    <row r="6" spans="2:21" x14ac:dyDescent="0.35">
      <c r="B6" s="78" t="s">
        <v>149</v>
      </c>
      <c r="C6" s="79">
        <f>10*20</f>
        <v>200</v>
      </c>
      <c r="E6" s="78" t="s">
        <v>149</v>
      </c>
      <c r="F6" s="79">
        <f>8*16</f>
        <v>128</v>
      </c>
      <c r="H6" s="78" t="s">
        <v>150</v>
      </c>
      <c r="I6" s="79">
        <f>8*2</f>
        <v>16</v>
      </c>
      <c r="K6" s="78" t="s">
        <v>149</v>
      </c>
      <c r="L6" s="79">
        <f>9*18</f>
        <v>162</v>
      </c>
      <c r="N6" s="78" t="s">
        <v>155</v>
      </c>
      <c r="O6" s="79">
        <f>2*1</f>
        <v>2</v>
      </c>
      <c r="Q6" s="78" t="s">
        <v>155</v>
      </c>
      <c r="R6" s="79">
        <f>2*1</f>
        <v>2</v>
      </c>
      <c r="T6" s="78" t="s">
        <v>167</v>
      </c>
      <c r="U6" s="79">
        <v>1</v>
      </c>
    </row>
    <row r="7" spans="2:21" x14ac:dyDescent="0.35">
      <c r="B7" s="78" t="s">
        <v>151</v>
      </c>
      <c r="C7" s="79">
        <f>(6*2)*2</f>
        <v>24</v>
      </c>
      <c r="E7" s="78" t="s">
        <v>152</v>
      </c>
      <c r="F7" s="79">
        <f>(6*2)*2</f>
        <v>24</v>
      </c>
      <c r="H7" s="78" t="s">
        <v>153</v>
      </c>
      <c r="I7" s="79">
        <f>8*2</f>
        <v>16</v>
      </c>
      <c r="K7" s="78" t="s">
        <v>154</v>
      </c>
      <c r="L7" s="79">
        <f>4*2</f>
        <v>8</v>
      </c>
      <c r="N7" s="78"/>
      <c r="O7" s="79"/>
      <c r="Q7" s="78"/>
      <c r="R7" s="79"/>
      <c r="T7" s="78" t="s">
        <v>168</v>
      </c>
      <c r="U7" s="79">
        <v>1</v>
      </c>
    </row>
    <row r="8" spans="2:21" x14ac:dyDescent="0.35">
      <c r="B8" s="78" t="s">
        <v>155</v>
      </c>
      <c r="C8" s="79">
        <f>2*1</f>
        <v>2</v>
      </c>
      <c r="E8" s="78" t="s">
        <v>155</v>
      </c>
      <c r="F8" s="79">
        <f>2*1</f>
        <v>2</v>
      </c>
      <c r="H8" s="78" t="s">
        <v>156</v>
      </c>
      <c r="I8" s="79">
        <f>4*2</f>
        <v>8</v>
      </c>
      <c r="K8" s="78" t="s">
        <v>157</v>
      </c>
      <c r="L8" s="79">
        <f>2*2</f>
        <v>4</v>
      </c>
      <c r="N8" s="78"/>
      <c r="O8" s="79"/>
      <c r="Q8" s="78"/>
      <c r="R8" s="79"/>
      <c r="T8" s="78"/>
      <c r="U8" s="79"/>
    </row>
    <row r="9" spans="2:21" x14ac:dyDescent="0.35">
      <c r="B9" s="78"/>
      <c r="C9" s="79"/>
      <c r="E9" s="78"/>
      <c r="F9" s="79"/>
      <c r="H9" s="78" t="s">
        <v>158</v>
      </c>
      <c r="I9" s="79">
        <f>8*2</f>
        <v>16</v>
      </c>
      <c r="K9" s="78" t="s">
        <v>155</v>
      </c>
      <c r="L9" s="79">
        <f>2*1</f>
        <v>2</v>
      </c>
      <c r="N9" s="78"/>
      <c r="O9" s="79"/>
      <c r="Q9" s="78"/>
      <c r="R9" s="79"/>
      <c r="T9" s="78"/>
      <c r="U9" s="79"/>
    </row>
    <row r="10" spans="2:21" x14ac:dyDescent="0.35">
      <c r="B10" s="78"/>
      <c r="C10" s="79"/>
      <c r="E10" s="78"/>
      <c r="F10" s="79"/>
      <c r="H10" s="78" t="s">
        <v>154</v>
      </c>
      <c r="I10" s="79">
        <f>4*2</f>
        <v>8</v>
      </c>
      <c r="K10" s="78"/>
      <c r="L10" s="79"/>
      <c r="N10" s="78"/>
      <c r="O10" s="79"/>
      <c r="Q10" s="78"/>
      <c r="R10" s="79"/>
      <c r="T10" s="78"/>
      <c r="U10" s="79"/>
    </row>
    <row r="11" spans="2:21" x14ac:dyDescent="0.35">
      <c r="B11" s="78"/>
      <c r="C11" s="79"/>
      <c r="E11" s="78"/>
      <c r="F11" s="79"/>
      <c r="H11" s="78" t="s">
        <v>157</v>
      </c>
      <c r="I11" s="79">
        <f>2*2</f>
        <v>4</v>
      </c>
      <c r="K11" s="78"/>
      <c r="L11" s="79"/>
      <c r="N11" s="78"/>
      <c r="O11" s="79"/>
      <c r="Q11" s="78"/>
      <c r="R11" s="79"/>
      <c r="T11" s="78"/>
      <c r="U11" s="79"/>
    </row>
    <row r="12" spans="2:21" x14ac:dyDescent="0.35">
      <c r="B12" s="78"/>
      <c r="C12" s="79"/>
      <c r="E12" s="78"/>
      <c r="F12" s="79"/>
      <c r="H12" s="78" t="s">
        <v>155</v>
      </c>
      <c r="I12" s="79">
        <f>2*1</f>
        <v>2</v>
      </c>
      <c r="K12" s="78"/>
      <c r="L12" s="79"/>
      <c r="N12" s="78"/>
      <c r="O12" s="79"/>
      <c r="Q12" s="78"/>
      <c r="R12" s="79"/>
      <c r="T12" s="78"/>
      <c r="U12" s="79"/>
    </row>
    <row r="13" spans="2:21" x14ac:dyDescent="0.35">
      <c r="B13" s="78"/>
      <c r="C13" s="79"/>
      <c r="E13" s="78"/>
      <c r="F13" s="79"/>
      <c r="H13" s="78"/>
      <c r="I13" s="79"/>
      <c r="K13" s="78"/>
      <c r="L13" s="79"/>
      <c r="N13" s="78"/>
      <c r="O13" s="79"/>
      <c r="Q13" s="78"/>
      <c r="R13" s="79"/>
      <c r="T13" s="78"/>
      <c r="U13" s="79"/>
    </row>
    <row r="14" spans="2:21" s="83" customFormat="1" ht="18.5" thickBot="1" x14ac:dyDescent="0.4">
      <c r="B14" s="80" t="s">
        <v>84</v>
      </c>
      <c r="C14" s="81">
        <f>SUM(C6:C12)</f>
        <v>226</v>
      </c>
      <c r="D14" s="82"/>
      <c r="E14" s="80" t="s">
        <v>84</v>
      </c>
      <c r="F14" s="81">
        <f>SUM(F6:F12)</f>
        <v>154</v>
      </c>
      <c r="G14" s="82"/>
      <c r="H14" s="80" t="s">
        <v>84</v>
      </c>
      <c r="I14" s="81">
        <f>SUM(I6:I12)</f>
        <v>70</v>
      </c>
      <c r="J14" s="82"/>
      <c r="K14" s="80" t="s">
        <v>84</v>
      </c>
      <c r="L14" s="81">
        <f>SUM(L6:L12)</f>
        <v>176</v>
      </c>
      <c r="M14" s="82"/>
      <c r="N14" s="80" t="s">
        <v>84</v>
      </c>
      <c r="O14" s="81">
        <f>SUM(O6:O12)</f>
        <v>2</v>
      </c>
      <c r="P14" s="82"/>
      <c r="Q14" s="80" t="s">
        <v>84</v>
      </c>
      <c r="R14" s="81">
        <f>SUM(R6:R12)</f>
        <v>2</v>
      </c>
      <c r="S14" s="82"/>
      <c r="T14" s="80" t="s">
        <v>84</v>
      </c>
      <c r="U14" s="81">
        <f>SUM(U6:U12)</f>
        <v>2</v>
      </c>
    </row>
    <row r="15" spans="2:21" ht="16.5" thickBot="1" x14ac:dyDescent="0.4"/>
    <row r="16" spans="2:21" x14ac:dyDescent="0.35">
      <c r="B16" s="141" t="s">
        <v>361</v>
      </c>
      <c r="C16" s="142"/>
      <c r="D16" s="77"/>
      <c r="E16" s="141" t="s">
        <v>361</v>
      </c>
      <c r="F16" s="142"/>
      <c r="G16" s="77"/>
    </row>
    <row r="17" spans="2:21" x14ac:dyDescent="0.35">
      <c r="B17" s="78"/>
      <c r="C17" s="79"/>
      <c r="E17" s="78"/>
      <c r="F17" s="79"/>
    </row>
    <row r="18" spans="2:21" x14ac:dyDescent="0.35">
      <c r="B18" s="78" t="s">
        <v>149</v>
      </c>
      <c r="C18" s="79">
        <f>10*20</f>
        <v>200</v>
      </c>
      <c r="E18" s="78" t="s">
        <v>149</v>
      </c>
      <c r="F18" s="79">
        <f>8*16</f>
        <v>128</v>
      </c>
    </row>
    <row r="19" spans="2:21" x14ac:dyDescent="0.35">
      <c r="B19" s="78" t="s">
        <v>151</v>
      </c>
      <c r="C19" s="79">
        <f>(6*2)*2</f>
        <v>24</v>
      </c>
      <c r="E19" s="78" t="s">
        <v>152</v>
      </c>
      <c r="F19" s="79">
        <f>(6*2)*2</f>
        <v>24</v>
      </c>
    </row>
    <row r="20" spans="2:21" x14ac:dyDescent="0.35">
      <c r="B20" s="78" t="s">
        <v>155</v>
      </c>
      <c r="C20" s="79">
        <f>2*1</f>
        <v>2</v>
      </c>
      <c r="E20" s="78" t="s">
        <v>155</v>
      </c>
      <c r="F20" s="79">
        <f>2*1</f>
        <v>2</v>
      </c>
    </row>
    <row r="21" spans="2:21" x14ac:dyDescent="0.35">
      <c r="B21" s="78"/>
      <c r="C21" s="79"/>
      <c r="E21" s="78"/>
      <c r="F21" s="79"/>
    </row>
    <row r="22" spans="2:21" x14ac:dyDescent="0.35">
      <c r="B22" s="78"/>
      <c r="C22" s="79"/>
      <c r="E22" s="78"/>
      <c r="F22" s="79"/>
    </row>
    <row r="23" spans="2:21" x14ac:dyDescent="0.35">
      <c r="B23" s="78"/>
      <c r="C23" s="79"/>
      <c r="E23" s="78"/>
      <c r="F23" s="79"/>
    </row>
    <row r="24" spans="2:21" x14ac:dyDescent="0.35">
      <c r="B24" s="78"/>
      <c r="C24" s="79"/>
      <c r="E24" s="78"/>
      <c r="F24" s="79"/>
    </row>
    <row r="25" spans="2:21" x14ac:dyDescent="0.35">
      <c r="B25" s="78"/>
      <c r="C25" s="79"/>
      <c r="E25" s="78"/>
      <c r="F25" s="79"/>
    </row>
    <row r="26" spans="2:21" s="82" customFormat="1" ht="18" thickBot="1" x14ac:dyDescent="0.4">
      <c r="B26" s="80" t="s">
        <v>84</v>
      </c>
      <c r="C26" s="81">
        <f>SUM(C18:C24)</f>
        <v>226</v>
      </c>
      <c r="E26" s="80" t="s">
        <v>84</v>
      </c>
      <c r="F26" s="81">
        <f>SUM(F18:F24)</f>
        <v>154</v>
      </c>
      <c r="H26" s="76"/>
      <c r="I26" s="76"/>
      <c r="J26" s="76"/>
      <c r="K26" s="76"/>
      <c r="L26" s="76"/>
      <c r="M26" s="76"/>
      <c r="N26" s="76"/>
      <c r="O26" s="76"/>
      <c r="P26" s="76"/>
      <c r="Q26" s="76"/>
      <c r="R26" s="76"/>
      <c r="S26" s="76"/>
      <c r="T26" s="76"/>
      <c r="U26" s="76"/>
    </row>
  </sheetData>
  <mergeCells count="16">
    <mergeCell ref="K2:L2"/>
    <mergeCell ref="B4:C4"/>
    <mergeCell ref="E4:F4"/>
    <mergeCell ref="H4:I4"/>
    <mergeCell ref="K4:L4"/>
    <mergeCell ref="B16:C16"/>
    <mergeCell ref="E16:F16"/>
    <mergeCell ref="B2:C2"/>
    <mergeCell ref="E2:F2"/>
    <mergeCell ref="H2:I2"/>
    <mergeCell ref="N2:O2"/>
    <mergeCell ref="Q2:R2"/>
    <mergeCell ref="T2:U2"/>
    <mergeCell ref="N4:O4"/>
    <mergeCell ref="Q4:R4"/>
    <mergeCell ref="T4:U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MERCHANDISING</vt:lpstr>
      <vt:lpstr>EXPERIENCIAS</vt:lpstr>
      <vt:lpstr>LOGÍSTICA</vt:lpstr>
      <vt:lpstr>FINALES SORTEOS PRENSA</vt:lpstr>
      <vt:lpstr>RESUMEN</vt:lpstr>
      <vt:lpstr>CANTIDAD DE ESTADIOS</vt:lpstr>
      <vt:lpstr>CANTIDAD DE PARTIDOS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Julian Anzola Cipamocha</dc:creator>
  <cp:lastModifiedBy>Daniel Eduardo Paez Marroquin</cp:lastModifiedBy>
  <dcterms:created xsi:type="dcterms:W3CDTF">2023-08-18T11:21:24Z</dcterms:created>
  <dcterms:modified xsi:type="dcterms:W3CDTF">2025-12-02T12:12:54Z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355f8a2-2184-433d-b1bb-292aa868e51c_Enabled">
    <vt:lpwstr>true</vt:lpwstr>
  </property>
  <property fmtid="{D5CDD505-2E9C-101B-9397-08002B2CF9AE}" pid="3" name="MSIP_Label_a355f8a2-2184-433d-b1bb-292aa868e51c_SetDate">
    <vt:lpwstr>2024-10-31T15:03:44Z</vt:lpwstr>
  </property>
  <property fmtid="{D5CDD505-2E9C-101B-9397-08002B2CF9AE}" pid="4" name="MSIP_Label_a355f8a2-2184-433d-b1bb-292aa868e51c_Method">
    <vt:lpwstr>Privileged</vt:lpwstr>
  </property>
  <property fmtid="{D5CDD505-2E9C-101B-9397-08002B2CF9AE}" pid="5" name="MSIP_Label_a355f8a2-2184-433d-b1bb-292aa868e51c_Name">
    <vt:lpwstr>Sin restricción</vt:lpwstr>
  </property>
  <property fmtid="{D5CDD505-2E9C-101B-9397-08002B2CF9AE}" pid="6" name="MSIP_Label_a355f8a2-2184-433d-b1bb-292aa868e51c_SiteId">
    <vt:lpwstr>81e48513-ce0d-461b-980e-a6df6385cf80</vt:lpwstr>
  </property>
  <property fmtid="{D5CDD505-2E9C-101B-9397-08002B2CF9AE}" pid="7" name="MSIP_Label_a355f8a2-2184-433d-b1bb-292aa868e51c_ActionId">
    <vt:lpwstr>36bf7a29-67e2-4992-bead-d38fe36ebd66</vt:lpwstr>
  </property>
  <property fmtid="{D5CDD505-2E9C-101B-9397-08002B2CF9AE}" pid="8" name="MSIP_Label_a355f8a2-2184-433d-b1bb-292aa868e51c_ContentBits">
    <vt:lpwstr>0</vt:lpwstr>
  </property>
</Properties>
</file>